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e\Desktop\2026\"/>
    </mc:Choice>
  </mc:AlternateContent>
  <xr:revisionPtr revIDLastSave="0" documentId="8_{335CD09D-E318-4956-AFCA-C2F895825119}" xr6:coauthVersionLast="37" xr6:coauthVersionMax="37" xr10:uidLastSave="{00000000-0000-0000-0000-000000000000}"/>
  <bookViews>
    <workbookView xWindow="480" yWindow="75" windowWidth="11340" windowHeight="6030" firstSheet="3" activeTab="3" xr2:uid="{00000000-000D-0000-FFFF-FFFF00000000}"/>
  </bookViews>
  <sheets>
    <sheet name="2017" sheetId="1" state="hidden" r:id="rId1"/>
    <sheet name="II IZMJENE PLANA'18" sheetId="2" state="hidden" r:id="rId2"/>
    <sheet name="PLAN 2019" sheetId="3" state="hidden" r:id="rId3"/>
    <sheet name="PLAN NABAVE 2025." sheetId="6" r:id="rId4"/>
    <sheet name="PLAN NABAVE 2022 I IZMJENE " sheetId="5" state="hidden" r:id="rId5"/>
  </sheets>
  <definedNames>
    <definedName name="_xlnm.Print_Area" localSheetId="0">'2017'!$A$1:$H$70</definedName>
    <definedName name="_xlnm.Print_Area" localSheetId="1">'II IZMJENE PLANA''18'!$A$1:$I$79</definedName>
    <definedName name="_xlnm.Print_Area" localSheetId="2">'PLAN 2019'!$A$1:$L$76</definedName>
    <definedName name="_xlnm.Print_Area" localSheetId="4">'PLAN NABAVE 2022 I IZMJENE '!$A$1:$C$65</definedName>
    <definedName name="_xlnm.Print_Area" localSheetId="3">'PLAN NABAVE 2025.'!$A$1:$C$58</definedName>
  </definedNames>
  <calcPr calcId="179021"/>
</workbook>
</file>

<file path=xl/calcChain.xml><?xml version="1.0" encoding="utf-8"?>
<calcChain xmlns="http://schemas.openxmlformats.org/spreadsheetml/2006/main">
  <c r="C50" i="6" l="1"/>
  <c r="C14" i="6"/>
  <c r="C43" i="6"/>
  <c r="C33" i="6"/>
  <c r="C22" i="6"/>
  <c r="C15" i="6"/>
  <c r="C38" i="6"/>
  <c r="C44" i="6" l="1"/>
  <c r="C47" i="6"/>
  <c r="D41" i="5" l="1"/>
  <c r="D42" i="5" s="1"/>
  <c r="F56" i="5"/>
  <c r="I56" i="5" s="1"/>
  <c r="C56" i="5" s="1"/>
  <c r="E55" i="5"/>
  <c r="I55" i="5" s="1"/>
  <c r="C55" i="5" s="1"/>
  <c r="E51" i="5"/>
  <c r="E53" i="5"/>
  <c r="E41" i="5"/>
  <c r="D18" i="5"/>
  <c r="E16" i="5"/>
  <c r="H34" i="5"/>
  <c r="H41" i="5"/>
  <c r="D26" i="5"/>
  <c r="F26" i="5"/>
  <c r="E34" i="5"/>
  <c r="I34" i="5" s="1"/>
  <c r="C34" i="5" s="1"/>
  <c r="F34" i="5"/>
  <c r="E32" i="5"/>
  <c r="H32" i="5"/>
  <c r="I32" i="5"/>
  <c r="C32" i="5" s="1"/>
  <c r="E35" i="5"/>
  <c r="D30" i="5"/>
  <c r="I30" i="5" s="1"/>
  <c r="C30" i="5" s="1"/>
  <c r="D31" i="5"/>
  <c r="D35" i="5" s="1"/>
  <c r="E26" i="5"/>
  <c r="C21" i="5"/>
  <c r="C22" i="5"/>
  <c r="D16" i="5"/>
  <c r="D24" i="5" s="1"/>
  <c r="H57" i="5"/>
  <c r="G57" i="5"/>
  <c r="F57" i="5"/>
  <c r="D57" i="5"/>
  <c r="I54" i="5"/>
  <c r="C54" i="5"/>
  <c r="I52" i="5"/>
  <c r="C52" i="5" s="1"/>
  <c r="I50" i="5"/>
  <c r="C50" i="5" s="1"/>
  <c r="H48" i="5"/>
  <c r="G48" i="5"/>
  <c r="F48" i="5"/>
  <c r="E48" i="5"/>
  <c r="D48" i="5"/>
  <c r="I47" i="5"/>
  <c r="I48" i="5" s="1"/>
  <c r="C47" i="5"/>
  <c r="C46" i="5"/>
  <c r="H45" i="5"/>
  <c r="F45" i="5"/>
  <c r="E45" i="5"/>
  <c r="D45" i="5"/>
  <c r="I44" i="5"/>
  <c r="C44" i="5" s="1"/>
  <c r="C43" i="5" s="1"/>
  <c r="I43" i="5"/>
  <c r="H42" i="5"/>
  <c r="G42" i="5"/>
  <c r="F42" i="5"/>
  <c r="E42" i="5"/>
  <c r="I40" i="5"/>
  <c r="C40" i="5" s="1"/>
  <c r="I39" i="5"/>
  <c r="C39" i="5" s="1"/>
  <c r="I38" i="5"/>
  <c r="C38" i="5"/>
  <c r="I37" i="5"/>
  <c r="J35" i="5"/>
  <c r="G35" i="5"/>
  <c r="I33" i="5"/>
  <c r="C33" i="5" s="1"/>
  <c r="I31" i="5"/>
  <c r="C31" i="5" s="1"/>
  <c r="I29" i="5"/>
  <c r="C29" i="5" s="1"/>
  <c r="I28" i="5"/>
  <c r="C28" i="5"/>
  <c r="I27" i="5"/>
  <c r="C27" i="5"/>
  <c r="H24" i="5"/>
  <c r="G24" i="5"/>
  <c r="F24" i="5"/>
  <c r="E24" i="5"/>
  <c r="I23" i="5"/>
  <c r="C23" i="5"/>
  <c r="I22" i="5"/>
  <c r="I21" i="5"/>
  <c r="I20" i="5"/>
  <c r="I19" i="5"/>
  <c r="C18" i="5"/>
  <c r="I17" i="5"/>
  <c r="C17" i="5" s="1"/>
  <c r="E57" i="5" l="1"/>
  <c r="I53" i="5"/>
  <c r="C53" i="5" s="1"/>
  <c r="H35" i="5"/>
  <c r="F35" i="5"/>
  <c r="I45" i="5"/>
  <c r="I42" i="5"/>
  <c r="I26" i="5"/>
  <c r="C26" i="5" s="1"/>
  <c r="C25" i="5" s="1"/>
  <c r="I41" i="5"/>
  <c r="C41" i="5" s="1"/>
  <c r="C36" i="5" s="1"/>
  <c r="I16" i="5"/>
  <c r="I51" i="5"/>
  <c r="C51" i="5" s="1"/>
  <c r="C49" i="5" s="1"/>
  <c r="I35" i="5" l="1"/>
  <c r="I24" i="5"/>
  <c r="C16" i="5"/>
  <c r="C15" i="5" s="1"/>
  <c r="C14" i="5" s="1"/>
  <c r="C57" i="5" s="1"/>
  <c r="I57" i="5"/>
  <c r="I36" i="3" l="1"/>
  <c r="E71" i="3"/>
  <c r="E41" i="3"/>
  <c r="E34" i="3"/>
  <c r="E24" i="3"/>
  <c r="I50" i="3"/>
  <c r="I51" i="3"/>
  <c r="I52" i="3"/>
  <c r="I53" i="3"/>
  <c r="I54" i="3"/>
  <c r="I55" i="3"/>
  <c r="I49" i="3"/>
  <c r="I46" i="3"/>
  <c r="I43" i="3"/>
  <c r="I37" i="3"/>
  <c r="C37" i="3" s="1"/>
  <c r="I38" i="3"/>
  <c r="C38" i="3" s="1"/>
  <c r="I39" i="3"/>
  <c r="C39" i="3" s="1"/>
  <c r="I40" i="3"/>
  <c r="C40" i="3" s="1"/>
  <c r="I27" i="3"/>
  <c r="I28" i="3"/>
  <c r="I29" i="3"/>
  <c r="I30" i="3"/>
  <c r="I31" i="3"/>
  <c r="I32" i="3"/>
  <c r="I33" i="3"/>
  <c r="I26" i="3"/>
  <c r="I16" i="3"/>
  <c r="F71" i="3"/>
  <c r="F56" i="3"/>
  <c r="F47" i="3"/>
  <c r="F44" i="3"/>
  <c r="F41" i="3"/>
  <c r="F34" i="3"/>
  <c r="F24" i="3"/>
  <c r="G71" i="3"/>
  <c r="F58" i="3" l="1"/>
  <c r="F59" i="3"/>
  <c r="I56" i="3"/>
  <c r="I41" i="3"/>
  <c r="I34" i="3"/>
  <c r="H71" i="3" l="1"/>
  <c r="I20" i="3"/>
  <c r="I21" i="3"/>
  <c r="C21" i="3" s="1"/>
  <c r="I22" i="3"/>
  <c r="C22" i="3" s="1"/>
  <c r="I23" i="3"/>
  <c r="C23" i="3" s="1"/>
  <c r="I17" i="3"/>
  <c r="C17" i="3" s="1"/>
  <c r="I19" i="3"/>
  <c r="D56" i="3"/>
  <c r="G56" i="3"/>
  <c r="H56" i="3"/>
  <c r="E56" i="3"/>
  <c r="G47" i="3"/>
  <c r="G41" i="3"/>
  <c r="G34" i="3"/>
  <c r="G24" i="3"/>
  <c r="I71" i="3"/>
  <c r="D71" i="3"/>
  <c r="J70" i="3"/>
  <c r="C70" i="3" s="1"/>
  <c r="J69" i="3"/>
  <c r="C69" i="3" s="1"/>
  <c r="J68" i="3"/>
  <c r="C68" i="3" s="1"/>
  <c r="J67" i="3"/>
  <c r="C67" i="3" s="1"/>
  <c r="J66" i="3"/>
  <c r="C66" i="3" s="1"/>
  <c r="J63" i="3"/>
  <c r="C63" i="3" s="1"/>
  <c r="J62" i="3"/>
  <c r="C62" i="3" s="1"/>
  <c r="J61" i="3"/>
  <c r="C55" i="3"/>
  <c r="C54" i="3"/>
  <c r="C53" i="3"/>
  <c r="C52" i="3"/>
  <c r="C51" i="3"/>
  <c r="C50" i="3"/>
  <c r="C49" i="3"/>
  <c r="H47" i="3"/>
  <c r="E47" i="3"/>
  <c r="D47" i="3"/>
  <c r="C46" i="3"/>
  <c r="C45" i="3" s="1"/>
  <c r="H44" i="3"/>
  <c r="E44" i="3"/>
  <c r="D44" i="3"/>
  <c r="C43" i="3"/>
  <c r="C42" i="3" s="1"/>
  <c r="I42" i="3"/>
  <c r="I44" i="3" s="1"/>
  <c r="H41" i="3"/>
  <c r="D41" i="3"/>
  <c r="H34" i="3"/>
  <c r="D34" i="3"/>
  <c r="C33" i="3"/>
  <c r="C32" i="3"/>
  <c r="C31" i="3"/>
  <c r="C30" i="3"/>
  <c r="C29" i="3"/>
  <c r="C28" i="3"/>
  <c r="C27" i="3"/>
  <c r="C26" i="3"/>
  <c r="H24" i="3"/>
  <c r="D18" i="3"/>
  <c r="C18" i="3"/>
  <c r="G58" i="3" l="1"/>
  <c r="G59" i="3" s="1"/>
  <c r="C71" i="3"/>
  <c r="H58" i="3"/>
  <c r="H59" i="3" s="1"/>
  <c r="I24" i="3"/>
  <c r="C48" i="3"/>
  <c r="E58" i="3"/>
  <c r="E59" i="3" s="1"/>
  <c r="J71" i="3"/>
  <c r="C25" i="3"/>
  <c r="C35" i="3"/>
  <c r="D24" i="3"/>
  <c r="D58" i="3" s="1"/>
  <c r="D59" i="3" s="1"/>
  <c r="I47" i="3"/>
  <c r="C16" i="3"/>
  <c r="C15" i="3" s="1"/>
  <c r="C70" i="2"/>
  <c r="G51" i="2"/>
  <c r="C51" i="2" s="1"/>
  <c r="H68" i="2"/>
  <c r="J59" i="3" l="1"/>
  <c r="J58" i="3"/>
  <c r="C14" i="3"/>
  <c r="C56" i="3" s="1"/>
  <c r="H61" i="2"/>
  <c r="H62" i="2"/>
  <c r="H63" i="2"/>
  <c r="H65" i="2"/>
  <c r="H66" i="2"/>
  <c r="H67" i="2"/>
  <c r="H69" i="2"/>
  <c r="F70" i="2"/>
  <c r="E70" i="2"/>
  <c r="D70" i="2"/>
  <c r="H70" i="2" l="1"/>
  <c r="G49" i="2"/>
  <c r="C49" i="2" s="1"/>
  <c r="G50" i="2"/>
  <c r="C50" i="2" s="1"/>
  <c r="G52" i="2"/>
  <c r="C52" i="2" s="1"/>
  <c r="G53" i="2"/>
  <c r="C53" i="2" s="1"/>
  <c r="G54" i="2"/>
  <c r="C54" i="2" s="1"/>
  <c r="G55" i="2"/>
  <c r="C55" i="2" s="1"/>
  <c r="G17" i="2"/>
  <c r="G19" i="2"/>
  <c r="G20" i="2"/>
  <c r="G21" i="2"/>
  <c r="G22" i="2"/>
  <c r="G23" i="2"/>
  <c r="G70" i="2"/>
  <c r="C48" i="2" l="1"/>
  <c r="F56" i="2"/>
  <c r="E56" i="2"/>
  <c r="D56" i="2"/>
  <c r="E47" i="2"/>
  <c r="F47" i="2"/>
  <c r="D47" i="2"/>
  <c r="E41" i="2"/>
  <c r="F41" i="2"/>
  <c r="D41" i="2"/>
  <c r="G38" i="2"/>
  <c r="C38" i="2" s="1"/>
  <c r="G48" i="2"/>
  <c r="G56" i="2" s="1"/>
  <c r="G46" i="2"/>
  <c r="C46" i="2" s="1"/>
  <c r="C45" i="2" s="1"/>
  <c r="G45" i="2" s="1"/>
  <c r="F44" i="2"/>
  <c r="E44" i="2"/>
  <c r="D44" i="2"/>
  <c r="G43" i="2"/>
  <c r="C43" i="2" s="1"/>
  <c r="C42" i="2" s="1"/>
  <c r="G42" i="2"/>
  <c r="G40" i="2"/>
  <c r="C40" i="2" s="1"/>
  <c r="G39" i="2"/>
  <c r="C39" i="2" s="1"/>
  <c r="G37" i="2"/>
  <c r="C37" i="2" s="1"/>
  <c r="G36" i="2"/>
  <c r="C36" i="2" s="1"/>
  <c r="G35" i="2"/>
  <c r="F34" i="2"/>
  <c r="E34" i="2"/>
  <c r="D34" i="2"/>
  <c r="G33" i="2"/>
  <c r="C33" i="2" s="1"/>
  <c r="G32" i="2"/>
  <c r="C32" i="2" s="1"/>
  <c r="G31" i="2"/>
  <c r="C31" i="2" s="1"/>
  <c r="G30" i="2"/>
  <c r="C30" i="2" s="1"/>
  <c r="G29" i="2"/>
  <c r="C29" i="2" s="1"/>
  <c r="G28" i="2"/>
  <c r="C28" i="2" s="1"/>
  <c r="G27" i="2"/>
  <c r="C27" i="2" s="1"/>
  <c r="G26" i="2"/>
  <c r="F24" i="2"/>
  <c r="E24" i="2"/>
  <c r="C23" i="2"/>
  <c r="C22" i="2"/>
  <c r="C21" i="2"/>
  <c r="D18" i="2"/>
  <c r="C18" i="2"/>
  <c r="C17" i="2"/>
  <c r="G16" i="2"/>
  <c r="G18" i="2" l="1"/>
  <c r="G24" i="2" s="1"/>
  <c r="C35" i="2"/>
  <c r="G44" i="2"/>
  <c r="C26" i="2"/>
  <c r="C25" i="2" s="1"/>
  <c r="G34" i="2"/>
  <c r="G41" i="2"/>
  <c r="G47" i="2"/>
  <c r="F58" i="2"/>
  <c r="F59" i="2" s="1"/>
  <c r="E58" i="2"/>
  <c r="E59" i="2" s="1"/>
  <c r="D24" i="2"/>
  <c r="D58" i="2" s="1"/>
  <c r="H58" i="2" s="1"/>
  <c r="C16" i="2"/>
  <c r="C15" i="2" s="1"/>
  <c r="D23" i="1"/>
  <c r="H31" i="1"/>
  <c r="H30" i="1"/>
  <c r="C62" i="1"/>
  <c r="G16" i="1"/>
  <c r="F50" i="1"/>
  <c r="F42" i="1"/>
  <c r="F39" i="1"/>
  <c r="F33" i="1"/>
  <c r="G25" i="1"/>
  <c r="C25" i="1" s="1"/>
  <c r="G26" i="1"/>
  <c r="C26" i="1" s="1"/>
  <c r="G27" i="1"/>
  <c r="C27" i="1" s="1"/>
  <c r="G28" i="1"/>
  <c r="C28" i="1" s="1"/>
  <c r="G29" i="1"/>
  <c r="C29" i="1" s="1"/>
  <c r="G30" i="1"/>
  <c r="C30" i="1" s="1"/>
  <c r="G31" i="1"/>
  <c r="C31" i="1" s="1"/>
  <c r="G34" i="1"/>
  <c r="G35" i="1"/>
  <c r="C35" i="1" s="1"/>
  <c r="G36" i="1"/>
  <c r="C36" i="1" s="1"/>
  <c r="G37" i="1"/>
  <c r="C37" i="1" s="1"/>
  <c r="G38" i="1"/>
  <c r="C38" i="1" s="1"/>
  <c r="G40" i="1"/>
  <c r="G41" i="1"/>
  <c r="C41" i="1" s="1"/>
  <c r="C40" i="1" s="1"/>
  <c r="G46" i="1"/>
  <c r="G48" i="1"/>
  <c r="C48" i="1" s="1"/>
  <c r="C46" i="1" s="1"/>
  <c r="G49" i="1"/>
  <c r="G18" i="1"/>
  <c r="G19" i="1"/>
  <c r="G20" i="1"/>
  <c r="C20" i="1" s="1"/>
  <c r="G21" i="1"/>
  <c r="C21" i="1" s="1"/>
  <c r="G22" i="1"/>
  <c r="C22" i="1" s="1"/>
  <c r="G15" i="1"/>
  <c r="C15" i="1" s="1"/>
  <c r="F23" i="1"/>
  <c r="F53" i="1" s="1"/>
  <c r="D39" i="1"/>
  <c r="D33" i="1"/>
  <c r="D17" i="1"/>
  <c r="D42" i="1"/>
  <c r="C43" i="1"/>
  <c r="E43" i="1" s="1"/>
  <c r="G43" i="1" s="1"/>
  <c r="E42" i="1"/>
  <c r="E44" i="1"/>
  <c r="G44" i="1" s="1"/>
  <c r="H32" i="1" l="1"/>
  <c r="D59" i="2"/>
  <c r="H59" i="2" s="1"/>
  <c r="C14" i="2"/>
  <c r="C56" i="2" s="1"/>
  <c r="C16" i="1"/>
  <c r="C14" i="1" s="1"/>
  <c r="G17" i="1"/>
  <c r="G23" i="1" s="1"/>
  <c r="C17" i="1"/>
  <c r="C34" i="1"/>
  <c r="G42" i="1"/>
  <c r="D53" i="1"/>
  <c r="E39" i="1"/>
  <c r="E23" i="1"/>
  <c r="G47" i="1"/>
  <c r="G50" i="1" s="1"/>
  <c r="E50" i="1" l="1"/>
  <c r="G39" i="1"/>
  <c r="E33" i="1" l="1"/>
  <c r="C13" i="1" l="1"/>
  <c r="C51" i="1" s="1"/>
  <c r="G33" i="1"/>
  <c r="E53" i="1"/>
  <c r="G32" i="1"/>
  <c r="C32" i="1" s="1"/>
  <c r="C24" i="1" s="1"/>
</calcChain>
</file>

<file path=xl/sharedStrings.xml><?xml version="1.0" encoding="utf-8"?>
<sst xmlns="http://schemas.openxmlformats.org/spreadsheetml/2006/main" count="323" uniqueCount="126">
  <si>
    <t>RASHODI ZA MATERIJAL I ENERGIJU</t>
  </si>
  <si>
    <t>VRIJEDNOST sa PDV-om</t>
  </si>
  <si>
    <t>ENERGIJA</t>
  </si>
  <si>
    <t xml:space="preserve">PREDMET NABAVE </t>
  </si>
  <si>
    <t>RASHODI ZA USLUGE</t>
  </si>
  <si>
    <t>OSTALI NESPOMENUTI RASHODI POSLOVANJA</t>
  </si>
  <si>
    <t>OSTALI FINANCIJSKI RASHODI</t>
  </si>
  <si>
    <t>RASHODI ZA NABAVU PROIZVEDENE DUGOTRAJNE IMOVINE</t>
  </si>
  <si>
    <t>Uredski namještaj</t>
  </si>
  <si>
    <t>Ostala uredska oprema</t>
  </si>
  <si>
    <t>3211,3212,3213</t>
  </si>
  <si>
    <t>donacija opreme TU</t>
  </si>
  <si>
    <t>UKUPNO</t>
  </si>
  <si>
    <t>plaće i davanja uz plaću MZOŠ</t>
  </si>
  <si>
    <t>Ravnatelj</t>
  </si>
  <si>
    <t>Irena Penko, prof.</t>
  </si>
  <si>
    <t>POZICIJA  KONTO</t>
  </si>
  <si>
    <t xml:space="preserve">Na temelju članka 20.Zakona o javnoj nabavi (NN br.90/11.,83/13.,143/13.,13/14.) i u </t>
  </si>
  <si>
    <t>premije osiguranja</t>
  </si>
  <si>
    <t>reprezentacija</t>
  </si>
  <si>
    <t>pristojbe i naknade</t>
  </si>
  <si>
    <t>ostali nespomenuti rashodi poslovanja</t>
  </si>
  <si>
    <t>bankarske usluge i usluge platnog prometa</t>
  </si>
  <si>
    <t>električna energija</t>
  </si>
  <si>
    <t>lož ulje -grijanje</t>
  </si>
  <si>
    <t>sitan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</si>
  <si>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</si>
  <si>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</si>
  <si>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</si>
  <si>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</si>
  <si>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</si>
  <si>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</si>
  <si>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računalne usluge</t>
  </si>
  <si>
    <t>ostale usluge</t>
  </si>
  <si>
    <t>RASHODI ZA NABAVU NEPROIZVEDENE DUGOTRAJNE IMOVINE</t>
  </si>
  <si>
    <t>ostala nematerijalna imovina</t>
  </si>
  <si>
    <t>MATERIJALNI RASHODI</t>
  </si>
  <si>
    <t>postrojenja i oprema</t>
  </si>
  <si>
    <t>materijal za tekuće i investicijsko održavanje</t>
  </si>
  <si>
    <t>uredski materijal i ostali materijalni rashodi</t>
  </si>
  <si>
    <t>materijal i sirovine</t>
  </si>
  <si>
    <t>službena radna odjeća i obuća</t>
  </si>
  <si>
    <t>VLASTITI PR.</t>
  </si>
  <si>
    <t>pravne pomoći</t>
  </si>
  <si>
    <t>autorski honorar-ugovor o djelu</t>
  </si>
  <si>
    <t>plaća pomoćnik u nastavi EU</t>
  </si>
  <si>
    <t xml:space="preserve">GRADOVI </t>
  </si>
  <si>
    <t xml:space="preserve">422 donacije TU  106.000kn  </t>
  </si>
  <si>
    <r>
      <t xml:space="preserve">32392 grafički troš.G Novigrad </t>
    </r>
    <r>
      <rPr>
        <sz val="10"/>
        <color rgb="FFFF0000"/>
        <rFont val="Arial"/>
        <family val="2"/>
        <charset val="238"/>
      </rPr>
      <t>2.000</t>
    </r>
    <r>
      <rPr>
        <sz val="10"/>
        <rFont val="Arial"/>
        <family val="2"/>
        <charset val="238"/>
      </rPr>
      <t>kn</t>
    </r>
  </si>
  <si>
    <t>PLAN NABAVE  ZA 2017. GODINU</t>
  </si>
  <si>
    <t>Plan 2017 ŽI</t>
  </si>
  <si>
    <t>naknade zaposlenima ŽI-Vlastiti,TU,Z.nast</t>
  </si>
  <si>
    <t>PLAN NABAVE  2017.</t>
  </si>
  <si>
    <t>Plan prihoda i rashoda 2017.</t>
  </si>
  <si>
    <t>10.200+3.200=12.000</t>
  </si>
  <si>
    <t>promiđbe</t>
  </si>
  <si>
    <t>ugovor o djelu , autorski honorar nije stavljeno 1.200</t>
  </si>
  <si>
    <r>
      <rPr>
        <sz val="10"/>
        <color rgb="FFFF0000"/>
        <rFont val="Arial"/>
        <family val="2"/>
        <charset val="238"/>
      </rPr>
      <t xml:space="preserve">2.000 </t>
    </r>
    <r>
      <rPr>
        <sz val="10"/>
        <rFont val="Arial"/>
        <family val="2"/>
        <charset val="238"/>
      </rPr>
      <t>GBUJE</t>
    </r>
  </si>
  <si>
    <t>autorski honorar-ugovor o djelu,pomoćnik u nastavi</t>
  </si>
  <si>
    <t>nak.osobama izvan radnog odnosa</t>
  </si>
  <si>
    <t>članarine</t>
  </si>
  <si>
    <t>troškovi sudskih postupaka</t>
  </si>
  <si>
    <t>oprema za održavanje i zaštitu</t>
  </si>
  <si>
    <t>knjige</t>
  </si>
  <si>
    <t>uredska oprema i namještaj</t>
  </si>
  <si>
    <t>ŽUPANIJA</t>
  </si>
  <si>
    <t>GRADOVI</t>
  </si>
  <si>
    <t>plaća pomoćnik u nastavi EU-Vlastiti</t>
  </si>
  <si>
    <t>Plan 2018 ŽI</t>
  </si>
  <si>
    <t>Plan prihoda i rashoda 2018.</t>
  </si>
  <si>
    <t>instrumenti, uređaji i strojevi</t>
  </si>
  <si>
    <t>4225,4227,4241</t>
  </si>
  <si>
    <t>KONTA</t>
  </si>
  <si>
    <t>EU FOND</t>
  </si>
  <si>
    <t>Planom nabave za 2018. godinu određuje se nabava robe, radova i usluga za koje su</t>
  </si>
  <si>
    <t>PLAN NABAVE  2018.</t>
  </si>
  <si>
    <t>VLASTITI-ostali</t>
  </si>
  <si>
    <t>plaće i davanja uz plaću MZOŠ-Gradovi</t>
  </si>
  <si>
    <t>naknada građanima i kućanstvima u naravi</t>
  </si>
  <si>
    <t>naknade zaposl. ŽI-Vlastiti,TU,Z.nast.gradovi</t>
  </si>
  <si>
    <t>PLAN NABAVE</t>
  </si>
  <si>
    <t>UKUPNI RASHODI</t>
  </si>
  <si>
    <t xml:space="preserve"> - energenti javna nabava ŽI</t>
  </si>
  <si>
    <t>energenti-javna nabava ŽI</t>
  </si>
  <si>
    <t>PLANA NABAVE  ZA 2018. GODINU</t>
  </si>
  <si>
    <t>KOTLOVNICA</t>
  </si>
  <si>
    <t xml:space="preserve">II IZMJENE </t>
  </si>
  <si>
    <t>Planom nabave za 2019. godinu određuje se nabava robe, radova i usluga za koje su</t>
  </si>
  <si>
    <t>PLANA NABAVE  ZA 2019. GODINU</t>
  </si>
  <si>
    <t>MIN.POLJOP.</t>
  </si>
  <si>
    <t xml:space="preserve"> osiguranje javna nabava ŽI</t>
  </si>
  <si>
    <t>MZO-MPOLJ.</t>
  </si>
  <si>
    <t>DONACIJE</t>
  </si>
  <si>
    <t>TU-EU FOND</t>
  </si>
  <si>
    <t>VLASTITI-TU</t>
  </si>
  <si>
    <t>Plan prihoda i rashoda 2019.</t>
  </si>
  <si>
    <t>PLAN NABAVE  2019.</t>
  </si>
  <si>
    <t>sredstva planirana Financijskim planom Škole za 2019.godinu.</t>
  </si>
  <si>
    <t xml:space="preserve">skladu s financijsik planom Škole,  ravnateljica TSŠ-SMSI "leonardo da Vinci" </t>
  </si>
  <si>
    <t>Buje-Buie donosi</t>
  </si>
  <si>
    <t xml:space="preserve">Na temelju članka 20.Zakona o javnoj nabavi (NN br.90/11.,83/13.,143/13.,13/14.)  </t>
  </si>
  <si>
    <t xml:space="preserve">i u skladu s financijsik planom Škole,  ravnateljica TSŠ-SMSI "Leonardo da Vinci" </t>
  </si>
  <si>
    <t>su sredstva planirana Financijskim planom Škole za 2019.godinu.</t>
  </si>
  <si>
    <t xml:space="preserve">Planom nabave za 2019. godinu određuje se nabava robe, radova i usluga za koje </t>
  </si>
  <si>
    <t>MZO/MIN.POLJ.</t>
  </si>
  <si>
    <t>komunikacijska oprema</t>
  </si>
  <si>
    <t>intelektualne i osobne usluge</t>
  </si>
  <si>
    <t>Klasa 400-01/21-01/1</t>
  </si>
  <si>
    <t>Ur br. 2105-21-01/21-1</t>
  </si>
  <si>
    <t>PLANA NABAVE  ZA 2022. GODINU</t>
  </si>
  <si>
    <t xml:space="preserve">Planom nabave za 2022. godinu određuje se nabava robe, radova i usluga za koje </t>
  </si>
  <si>
    <t>su sredstva planirana Financijskim planom Škole za 2022.godinu.</t>
  </si>
  <si>
    <t>Plan 2022 ŽI</t>
  </si>
  <si>
    <t>Buj15.06.2022.</t>
  </si>
  <si>
    <t>javna nabava IŽ</t>
  </si>
  <si>
    <t xml:space="preserve">Procijenjena vrijednost nabave </t>
  </si>
  <si>
    <t>Franko Gergorić</t>
  </si>
  <si>
    <t xml:space="preserve">i u skladu s financijskim planom Škole,  ravnatelj TSŠ-SMSI "Leonardo da Vinci" </t>
  </si>
  <si>
    <t>Klasa 400-06/24-01/2</t>
  </si>
  <si>
    <t>Ur br. 2105-21-01/24-1</t>
  </si>
  <si>
    <t xml:space="preserve">Na temelju članka 28.Zakona o javnoj nabavi (NN br. 120/16, 114/22)  </t>
  </si>
  <si>
    <t>PLANA NABAVE  ZA 2026. GODINU</t>
  </si>
  <si>
    <t xml:space="preserve">Planom nabave za 2026. godinu određuje se nabava robe, radova i usluga za koje </t>
  </si>
  <si>
    <t>su sredstva planirana Financijskim planom Škole za 2026.godinu.</t>
  </si>
  <si>
    <t>Kamate</t>
  </si>
  <si>
    <t>Buje, 26.11.2025.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</si>
</sst>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\ &quot;kn&quot;"/>
    <numFmt numFmtId="166" formatCode="#,##0.0\ &quot;kn&quot;"/>
    <numFmt numFmtId="167" formatCode="#,##0.00\ [$EUR]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 Black"/>
      <family val="2"/>
      <charset val="238"/>
    </font>
    <font>
      <b/>
      <sz val="10"/>
      <name val="Arial Black"/>
      <family val="2"/>
      <charset val="238"/>
    </font>
    <font>
      <sz val="10"/>
      <name val="Arial Black"/>
      <family val="2"/>
      <charset val="238"/>
    </font>
    <font>
      <sz val="10"/>
      <color rgb="FFFF0000"/>
      <name val="Arial"/>
      <family val="2"/>
      <charset val="238"/>
    </font>
    <font>
      <u/>
      <sz val="10"/>
      <name val="Arial Black"/>
      <family val="2"/>
      <charset val="238"/>
    </font>
    <font>
      <b/>
      <u/>
      <sz val="9"/>
      <name val="Arial Black"/>
      <family val="2"/>
      <charset val="238"/>
    </font>
    <font>
      <b/>
      <sz val="10"/>
      <color rgb="FFFF0000"/>
      <name val="Arial"/>
      <family val="2"/>
      <charset val="238"/>
    </font>
    <font>
      <u/>
      <sz val="9"/>
      <name val="Arial Black"/>
      <family val="2"/>
      <charset val="238"/>
    </font>
    <font>
      <sz val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5" tint="0.39997558519241921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9"/>
      <color theme="5" tint="0.39997558519241921"/>
      <name val="Arial"/>
      <family val="2"/>
      <charset val="238"/>
    </font>
    <font>
      <b/>
      <sz val="9"/>
      <color rgb="FFC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Continuous" wrapText="1"/>
    </xf>
    <xf numFmtId="165" fontId="0" fillId="0" borderId="1" xfId="0" applyNumberFormat="1" applyBorder="1"/>
    <xf numFmtId="0" fontId="2" fillId="0" borderId="1" xfId="0" applyFont="1" applyBorder="1" applyAlignment="1">
      <alignment horizontal="left" wrapText="1"/>
    </xf>
    <xf numFmtId="165" fontId="0" fillId="0" borderId="0" xfId="0" applyNumberFormat="1"/>
    <xf numFmtId="0" fontId="2" fillId="0" borderId="1" xfId="0" applyFont="1" applyBorder="1" applyAlignment="1">
      <alignment horizontal="centerContinuous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5" fontId="0" fillId="0" borderId="0" xfId="0" applyNumberFormat="1" applyBorder="1"/>
    <xf numFmtId="164" fontId="2" fillId="0" borderId="0" xfId="0" applyNumberFormat="1" applyFont="1"/>
    <xf numFmtId="165" fontId="5" fillId="0" borderId="1" xfId="0" applyNumberFormat="1" applyFont="1" applyBorder="1"/>
    <xf numFmtId="165" fontId="4" fillId="0" borderId="1" xfId="0" applyNumberFormat="1" applyFont="1" applyBorder="1"/>
    <xf numFmtId="3" fontId="0" fillId="0" borderId="0" xfId="0" applyNumberFormat="1"/>
    <xf numFmtId="0" fontId="1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Border="1"/>
    <xf numFmtId="0" fontId="0" fillId="0" borderId="0" xfId="0" applyBorder="1" applyAlignment="1">
      <alignment horizontal="right" wrapText="1"/>
    </xf>
    <xf numFmtId="0" fontId="2" fillId="0" borderId="0" xfId="0" applyFont="1" applyBorder="1" applyAlignment="1">
      <alignment wrapText="1"/>
    </xf>
    <xf numFmtId="164" fontId="4" fillId="3" borderId="0" xfId="0" applyNumberFormat="1" applyFont="1" applyFill="1"/>
    <xf numFmtId="165" fontId="4" fillId="3" borderId="0" xfId="0" applyNumberFormat="1" applyFont="1" applyFill="1" applyBorder="1"/>
    <xf numFmtId="164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4" borderId="0" xfId="0" applyFont="1" applyFill="1"/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5" fillId="0" borderId="0" xfId="0" applyNumberFormat="1" applyFont="1" applyBorder="1"/>
    <xf numFmtId="0" fontId="8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4" fontId="1" fillId="0" borderId="0" xfId="0" applyNumberFormat="1" applyFont="1"/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0" fontId="2" fillId="6" borderId="0" xfId="0" applyFont="1" applyFill="1" applyAlignment="1">
      <alignment horizontal="center"/>
    </xf>
    <xf numFmtId="3" fontId="2" fillId="6" borderId="0" xfId="0" applyNumberFormat="1" applyFont="1" applyFill="1"/>
    <xf numFmtId="165" fontId="2" fillId="6" borderId="0" xfId="0" applyNumberFormat="1" applyFont="1" applyFill="1"/>
    <xf numFmtId="0" fontId="9" fillId="0" borderId="0" xfId="0" applyFont="1" applyBorder="1" applyAlignment="1">
      <alignment horizontal="center" vertical="center"/>
    </xf>
    <xf numFmtId="0" fontId="2" fillId="8" borderId="0" xfId="0" applyFont="1" applyFill="1"/>
    <xf numFmtId="164" fontId="0" fillId="7" borderId="0" xfId="0" applyNumberFormat="1" applyFill="1"/>
    <xf numFmtId="0" fontId="5" fillId="0" borderId="0" xfId="0" applyFont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/>
    <xf numFmtId="166" fontId="0" fillId="0" borderId="0" xfId="0" applyNumberFormat="1"/>
    <xf numFmtId="3" fontId="0" fillId="0" borderId="0" xfId="0" applyNumberFormat="1" applyAlignment="1">
      <alignment horizontal="right"/>
    </xf>
    <xf numFmtId="3" fontId="2" fillId="7" borderId="0" xfId="0" applyNumberFormat="1" applyFont="1" applyFill="1"/>
    <xf numFmtId="1" fontId="2" fillId="7" borderId="0" xfId="0" applyNumberFormat="1" applyFont="1" applyFill="1"/>
    <xf numFmtId="3" fontId="2" fillId="7" borderId="0" xfId="0" applyNumberFormat="1" applyFont="1" applyFill="1" applyAlignment="1">
      <alignment horizontal="right"/>
    </xf>
    <xf numFmtId="165" fontId="2" fillId="7" borderId="0" xfId="0" applyNumberFormat="1" applyFont="1" applyFill="1"/>
    <xf numFmtId="165" fontId="0" fillId="7" borderId="0" xfId="0" applyNumberFormat="1" applyFill="1"/>
    <xf numFmtId="0" fontId="2" fillId="5" borderId="0" xfId="0" applyFont="1" applyFill="1"/>
    <xf numFmtId="165" fontId="0" fillId="5" borderId="0" xfId="0" applyNumberFormat="1" applyFill="1"/>
    <xf numFmtId="3" fontId="0" fillId="7" borderId="0" xfId="0" applyNumberFormat="1" applyFill="1"/>
    <xf numFmtId="4" fontId="0" fillId="7" borderId="0" xfId="0" applyNumberFormat="1" applyFill="1"/>
    <xf numFmtId="164" fontId="2" fillId="5" borderId="0" xfId="0" applyNumberFormat="1" applyFont="1" applyFill="1"/>
    <xf numFmtId="3" fontId="6" fillId="0" borderId="0" xfId="0" applyNumberFormat="1" applyFont="1"/>
    <xf numFmtId="3" fontId="2" fillId="0" borderId="0" xfId="0" applyNumberFormat="1" applyFont="1"/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165" fontId="12" fillId="0" borderId="0" xfId="0" applyNumberFormat="1" applyFont="1"/>
    <xf numFmtId="0" fontId="12" fillId="0" borderId="0" xfId="0" applyFont="1"/>
    <xf numFmtId="165" fontId="12" fillId="5" borderId="0" xfId="0" applyNumberFormat="1" applyFont="1" applyFill="1"/>
    <xf numFmtId="1" fontId="12" fillId="0" borderId="0" xfId="0" applyNumberFormat="1" applyFont="1"/>
    <xf numFmtId="3" fontId="13" fillId="0" borderId="0" xfId="0" applyNumberFormat="1" applyFont="1"/>
    <xf numFmtId="165" fontId="13" fillId="0" borderId="1" xfId="0" applyNumberFormat="1" applyFont="1" applyBorder="1"/>
    <xf numFmtId="0" fontId="2" fillId="0" borderId="2" xfId="0" applyFont="1" applyFill="1" applyBorder="1" applyAlignment="1">
      <alignment horizontal="center" vertical="center"/>
    </xf>
    <xf numFmtId="3" fontId="1" fillId="5" borderId="0" xfId="0" applyNumberFormat="1" applyFont="1" applyFill="1"/>
    <xf numFmtId="0" fontId="0" fillId="0" borderId="0" xfId="0" applyBorder="1"/>
    <xf numFmtId="164" fontId="4" fillId="5" borderId="0" xfId="0" applyNumberFormat="1" applyFont="1" applyFill="1"/>
    <xf numFmtId="165" fontId="4" fillId="5" borderId="0" xfId="0" applyNumberFormat="1" applyFont="1" applyFill="1" applyBorder="1"/>
    <xf numFmtId="0" fontId="2" fillId="0" borderId="0" xfId="0" applyFont="1" applyAlignment="1">
      <alignment horizontal="center"/>
    </xf>
    <xf numFmtId="166" fontId="1" fillId="4" borderId="0" xfId="0" applyNumberFormat="1" applyFont="1" applyFill="1"/>
    <xf numFmtId="4" fontId="1" fillId="6" borderId="0" xfId="0" applyNumberFormat="1" applyFont="1" applyFill="1"/>
    <xf numFmtId="165" fontId="4" fillId="0" borderId="4" xfId="0" applyNumberFormat="1" applyFont="1" applyBorder="1"/>
    <xf numFmtId="165" fontId="0" fillId="0" borderId="4" xfId="0" applyNumberFormat="1" applyBorder="1"/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3" fontId="2" fillId="5" borderId="1" xfId="0" applyNumberFormat="1" applyFont="1" applyFill="1" applyBorder="1"/>
    <xf numFmtId="0" fontId="2" fillId="0" borderId="1" xfId="0" applyFont="1" applyBorder="1"/>
    <xf numFmtId="165" fontId="0" fillId="5" borderId="1" xfId="0" applyNumberFormat="1" applyFill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164" fontId="0" fillId="5" borderId="1" xfId="0" applyNumberForma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/>
    <xf numFmtId="165" fontId="12" fillId="5" borderId="1" xfId="0" applyNumberFormat="1" applyFont="1" applyFill="1" applyBorder="1"/>
    <xf numFmtId="3" fontId="2" fillId="0" borderId="1" xfId="0" applyNumberFormat="1" applyFont="1" applyBorder="1"/>
    <xf numFmtId="0" fontId="6" fillId="0" borderId="1" xfId="0" applyFont="1" applyBorder="1"/>
    <xf numFmtId="4" fontId="1" fillId="5" borderId="1" xfId="0" applyNumberFormat="1" applyFont="1" applyFill="1" applyBorder="1"/>
    <xf numFmtId="165" fontId="2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3" fontId="5" fillId="0" borderId="4" xfId="0" applyNumberFormat="1" applyFont="1" applyBorder="1"/>
    <xf numFmtId="165" fontId="0" fillId="6" borderId="1" xfId="0" applyNumberFormat="1" applyFill="1" applyBorder="1"/>
    <xf numFmtId="0" fontId="2" fillId="5" borderId="1" xfId="0" applyFont="1" applyFill="1" applyBorder="1"/>
    <xf numFmtId="0" fontId="0" fillId="5" borderId="1" xfId="0" applyFill="1" applyBorder="1"/>
    <xf numFmtId="3" fontId="0" fillId="5" borderId="1" xfId="0" applyNumberFormat="1" applyFill="1" applyBorder="1"/>
    <xf numFmtId="164" fontId="2" fillId="5" borderId="8" xfId="0" applyNumberFormat="1" applyFont="1" applyFill="1" applyBorder="1"/>
    <xf numFmtId="0" fontId="2" fillId="5" borderId="8" xfId="0" applyFont="1" applyFill="1" applyBorder="1"/>
    <xf numFmtId="164" fontId="2" fillId="5" borderId="9" xfId="0" applyNumberFormat="1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0" borderId="12" xfId="0" applyBorder="1"/>
    <xf numFmtId="0" fontId="14" fillId="5" borderId="12" xfId="0" applyFont="1" applyFill="1" applyBorder="1" applyAlignment="1">
      <alignment horizontal="right" vertical="center"/>
    </xf>
    <xf numFmtId="3" fontId="1" fillId="5" borderId="12" xfId="0" applyNumberFormat="1" applyFont="1" applyFill="1" applyBorder="1"/>
    <xf numFmtId="0" fontId="1" fillId="0" borderId="13" xfId="0" applyFont="1" applyBorder="1"/>
    <xf numFmtId="3" fontId="1" fillId="5" borderId="10" xfId="0" applyNumberFormat="1" applyFont="1" applyFill="1" applyBorder="1"/>
    <xf numFmtId="0" fontId="2" fillId="5" borderId="14" xfId="0" applyFont="1" applyFill="1" applyBorder="1" applyAlignment="1">
      <alignment horizontal="center"/>
    </xf>
    <xf numFmtId="0" fontId="0" fillId="5" borderId="15" xfId="0" applyFill="1" applyBorder="1"/>
    <xf numFmtId="0" fontId="0" fillId="5" borderId="4" xfId="0" applyFill="1" applyBorder="1"/>
    <xf numFmtId="0" fontId="0" fillId="5" borderId="16" xfId="0" applyFill="1" applyBorder="1"/>
    <xf numFmtId="0" fontId="2" fillId="0" borderId="17" xfId="0" applyFont="1" applyBorder="1" applyAlignment="1">
      <alignment horizontal="center"/>
    </xf>
    <xf numFmtId="0" fontId="0" fillId="0" borderId="8" xfId="0" applyBorder="1"/>
    <xf numFmtId="0" fontId="2" fillId="0" borderId="3" xfId="0" applyFont="1" applyBorder="1" applyAlignment="1">
      <alignment horizontal="center"/>
    </xf>
    <xf numFmtId="3" fontId="1" fillId="6" borderId="0" xfId="0" applyNumberFormat="1" applyFont="1" applyFill="1" applyAlignment="1">
      <alignment horizontal="right"/>
    </xf>
    <xf numFmtId="165" fontId="1" fillId="6" borderId="5" xfId="0" applyNumberFormat="1" applyFont="1" applyFill="1" applyBorder="1"/>
    <xf numFmtId="165" fontId="1" fillId="6" borderId="0" xfId="0" applyNumberFormat="1" applyFont="1" applyFill="1"/>
    <xf numFmtId="165" fontId="1" fillId="6" borderId="7" xfId="0" applyNumberFormat="1" applyFont="1" applyFill="1" applyBorder="1"/>
    <xf numFmtId="165" fontId="1" fillId="6" borderId="1" xfId="0" applyNumberFormat="1" applyFont="1" applyFill="1" applyBorder="1"/>
    <xf numFmtId="1" fontId="1" fillId="6" borderId="0" xfId="0" applyNumberFormat="1" applyFont="1" applyFill="1"/>
    <xf numFmtId="1" fontId="1" fillId="6" borderId="1" xfId="0" applyNumberFormat="1" applyFont="1" applyFill="1" applyBorder="1"/>
    <xf numFmtId="3" fontId="1" fillId="6" borderId="0" xfId="0" applyNumberFormat="1" applyFont="1" applyFill="1"/>
    <xf numFmtId="3" fontId="1" fillId="6" borderId="6" xfId="0" applyNumberFormat="1" applyFont="1" applyFill="1" applyBorder="1"/>
    <xf numFmtId="4" fontId="1" fillId="6" borderId="1" xfId="0" applyNumberFormat="1" applyFont="1" applyFill="1" applyBorder="1"/>
    <xf numFmtId="3" fontId="1" fillId="6" borderId="1" xfId="0" applyNumberFormat="1" applyFont="1" applyFill="1" applyBorder="1"/>
    <xf numFmtId="3" fontId="1" fillId="6" borderId="7" xfId="0" applyNumberFormat="1" applyFont="1" applyFill="1" applyBorder="1"/>
    <xf numFmtId="0" fontId="1" fillId="5" borderId="18" xfId="0" applyFont="1" applyFill="1" applyBorder="1"/>
    <xf numFmtId="0" fontId="0" fillId="0" borderId="2" xfId="0" applyBorder="1"/>
    <xf numFmtId="0" fontId="1" fillId="0" borderId="3" xfId="0" applyFont="1" applyBorder="1"/>
    <xf numFmtId="164" fontId="0" fillId="0" borderId="8" xfId="0" applyNumberFormat="1" applyBorder="1"/>
    <xf numFmtId="165" fontId="15" fillId="5" borderId="9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6" fillId="0" borderId="0" xfId="0" applyFont="1"/>
    <xf numFmtId="0" fontId="2" fillId="5" borderId="12" xfId="0" applyFont="1" applyFill="1" applyBorder="1"/>
    <xf numFmtId="0" fontId="0" fillId="5" borderId="12" xfId="0" applyFill="1" applyBorder="1"/>
    <xf numFmtId="164" fontId="11" fillId="0" borderId="0" xfId="0" applyNumberFormat="1" applyFont="1"/>
    <xf numFmtId="165" fontId="17" fillId="0" borderId="4" xfId="0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3" fontId="17" fillId="0" borderId="0" xfId="0" quotePrefix="1" applyNumberFormat="1" applyFont="1"/>
    <xf numFmtId="0" fontId="21" fillId="0" borderId="0" xfId="0" applyFont="1" applyAlignment="1">
      <alignment horizontal="right"/>
    </xf>
    <xf numFmtId="164" fontId="22" fillId="0" borderId="0" xfId="0" applyNumberFormat="1" applyFont="1"/>
    <xf numFmtId="165" fontId="21" fillId="0" borderId="0" xfId="0" applyNumberFormat="1" applyFont="1" applyBorder="1"/>
    <xf numFmtId="0" fontId="5" fillId="0" borderId="0" xfId="0" applyFont="1" applyAlignment="1">
      <alignment horizontal="center" vertical="center"/>
    </xf>
    <xf numFmtId="2" fontId="0" fillId="0" borderId="0" xfId="0" applyNumberFormat="1"/>
    <xf numFmtId="3" fontId="12" fillId="0" borderId="1" xfId="0" applyNumberFormat="1" applyFont="1" applyBorder="1" applyAlignment="1">
      <alignment horizontal="right"/>
    </xf>
    <xf numFmtId="3" fontId="1" fillId="6" borderId="0" xfId="0" applyNumberFormat="1" applyFont="1" applyFill="1" applyAlignment="1">
      <alignment horizontal="right" vertical="center"/>
    </xf>
    <xf numFmtId="165" fontId="1" fillId="6" borderId="5" xfId="0" applyNumberFormat="1" applyFont="1" applyFill="1" applyBorder="1" applyAlignment="1">
      <alignment vertical="center"/>
    </xf>
    <xf numFmtId="165" fontId="1" fillId="6" borderId="0" xfId="0" applyNumberFormat="1" applyFont="1" applyFill="1" applyAlignment="1">
      <alignment vertical="center"/>
    </xf>
    <xf numFmtId="165" fontId="1" fillId="6" borderId="7" xfId="0" applyNumberFormat="1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vertical="center"/>
    </xf>
    <xf numFmtId="1" fontId="1" fillId="6" borderId="0" xfId="0" applyNumberFormat="1" applyFont="1" applyFill="1" applyAlignment="1">
      <alignment vertical="center"/>
    </xf>
    <xf numFmtId="1" fontId="1" fillId="6" borderId="1" xfId="0" applyNumberFormat="1" applyFont="1" applyFill="1" applyBorder="1" applyAlignment="1">
      <alignment vertical="center"/>
    </xf>
    <xf numFmtId="3" fontId="1" fillId="6" borderId="0" xfId="0" applyNumberFormat="1" applyFont="1" applyFill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3" fontId="1" fillId="6" borderId="7" xfId="0" applyNumberFormat="1" applyFont="1" applyFill="1" applyBorder="1" applyAlignment="1">
      <alignment vertical="center"/>
    </xf>
    <xf numFmtId="3" fontId="1" fillId="6" borderId="6" xfId="0" applyNumberFormat="1" applyFont="1" applyFill="1" applyBorder="1" applyAlignment="1">
      <alignment vertical="center"/>
    </xf>
    <xf numFmtId="165" fontId="0" fillId="6" borderId="1" xfId="0" applyNumberFormat="1" applyFill="1" applyBorder="1" applyAlignment="1">
      <alignment vertical="center"/>
    </xf>
    <xf numFmtId="165" fontId="15" fillId="5" borderId="14" xfId="0" applyNumberFormat="1" applyFont="1" applyFill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165" fontId="2" fillId="5" borderId="8" xfId="0" applyNumberFormat="1" applyFont="1" applyFill="1" applyBorder="1"/>
    <xf numFmtId="165" fontId="0" fillId="0" borderId="8" xfId="0" applyNumberFormat="1" applyBorder="1"/>
    <xf numFmtId="2" fontId="2" fillId="0" borderId="0" xfId="0" applyNumberFormat="1" applyFont="1"/>
    <xf numFmtId="0" fontId="17" fillId="0" borderId="0" xfId="0" applyFont="1" applyAlignment="1">
      <alignment horizontal="right"/>
    </xf>
    <xf numFmtId="164" fontId="23" fillId="0" borderId="0" xfId="0" applyNumberFormat="1" applyFont="1"/>
    <xf numFmtId="165" fontId="17" fillId="0" borderId="0" xfId="0" applyNumberFormat="1" applyFont="1" applyBorder="1"/>
    <xf numFmtId="166" fontId="0" fillId="5" borderId="0" xfId="0" applyNumberFormat="1" applyFill="1"/>
    <xf numFmtId="165" fontId="0" fillId="5" borderId="19" xfId="0" applyNumberFormat="1" applyFill="1" applyBorder="1"/>
    <xf numFmtId="0" fontId="0" fillId="5" borderId="0" xfId="0" applyFill="1"/>
    <xf numFmtId="165" fontId="1" fillId="6" borderId="0" xfId="0" applyNumberFormat="1" applyFont="1" applyFill="1" applyBorder="1" applyAlignment="1">
      <alignment vertical="center"/>
    </xf>
    <xf numFmtId="165" fontId="5" fillId="0" borderId="4" xfId="0" applyNumberFormat="1" applyFont="1" applyBorder="1"/>
    <xf numFmtId="165" fontId="0" fillId="5" borderId="12" xfId="0" applyNumberFormat="1" applyFill="1" applyBorder="1"/>
    <xf numFmtId="3" fontId="2" fillId="5" borderId="12" xfId="0" applyNumberFormat="1" applyFont="1" applyFill="1" applyBorder="1"/>
    <xf numFmtId="4" fontId="1" fillId="5" borderId="12" xfId="0" applyNumberFormat="1" applyFont="1" applyFill="1" applyBorder="1"/>
    <xf numFmtId="3" fontId="1" fillId="6" borderId="18" xfId="0" applyNumberFormat="1" applyFont="1" applyFill="1" applyBorder="1"/>
    <xf numFmtId="3" fontId="1" fillId="6" borderId="18" xfId="0" applyNumberFormat="1" applyFont="1" applyFill="1" applyBorder="1" applyAlignment="1">
      <alignment vertical="center"/>
    </xf>
    <xf numFmtId="165" fontId="1" fillId="6" borderId="10" xfId="0" applyNumberFormat="1" applyFont="1" applyFill="1" applyBorder="1" applyAlignment="1">
      <alignment vertical="center"/>
    </xf>
    <xf numFmtId="3" fontId="1" fillId="6" borderId="0" xfId="0" applyNumberFormat="1" applyFont="1" applyFill="1" applyBorder="1"/>
    <xf numFmtId="3" fontId="1" fillId="6" borderId="0" xfId="0" applyNumberFormat="1" applyFont="1" applyFill="1" applyBorder="1" applyAlignment="1">
      <alignment vertical="center"/>
    </xf>
    <xf numFmtId="165" fontId="2" fillId="9" borderId="1" xfId="0" applyNumberFormat="1" applyFont="1" applyFill="1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7" fontId="2" fillId="0" borderId="24" xfId="0" applyNumberFormat="1" applyFont="1" applyBorder="1"/>
    <xf numFmtId="167" fontId="0" fillId="0" borderId="24" xfId="0" applyNumberFormat="1" applyBorder="1"/>
    <xf numFmtId="0" fontId="2" fillId="0" borderId="23" xfId="0" applyFont="1" applyBorder="1" applyAlignment="1">
      <alignment horizontal="centerContinuous" wrapText="1"/>
    </xf>
    <xf numFmtId="167" fontId="5" fillId="0" borderId="24" xfId="0" applyNumberFormat="1" applyFont="1" applyBorder="1"/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7" fontId="2" fillId="0" borderId="24" xfId="0" applyNumberFormat="1" applyFont="1" applyBorder="1" applyAlignment="1"/>
    <xf numFmtId="0" fontId="1" fillId="0" borderId="23" xfId="0" applyFont="1" applyBorder="1" applyAlignment="1">
      <alignment horizontal="center" vertical="center"/>
    </xf>
    <xf numFmtId="167" fontId="4" fillId="0" borderId="24" xfId="0" applyNumberFormat="1" applyFont="1" applyBorder="1"/>
    <xf numFmtId="0" fontId="2" fillId="0" borderId="25" xfId="0" applyFont="1" applyBorder="1" applyAlignment="1">
      <alignment horizontal="center" vertical="center"/>
    </xf>
    <xf numFmtId="167" fontId="1" fillId="0" borderId="24" xfId="0" applyNumberFormat="1" applyFont="1" applyBorder="1"/>
    <xf numFmtId="0" fontId="2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67" fontId="5" fillId="0" borderId="28" xfId="0" applyNumberFormat="1" applyFont="1" applyBorder="1"/>
    <xf numFmtId="167" fontId="4" fillId="5" borderId="2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workbookViewId="0">
      <selection activeCell="H20" sqref="H20"/>
    </sheetView>
  </sheetViews>
  <sheetFormatPr defaultRowHeight="12.75" x14ac:dyDescent="0.2"/>
  <cols>
    <col min="1" max="1" width="13.7109375" customWidth="1"/>
    <col min="2" max="2" width="36" customWidth="1"/>
    <col min="3" max="3" width="24" style="1" customWidth="1"/>
    <col min="4" max="4" width="25.140625" customWidth="1"/>
    <col min="5" max="5" width="13.5703125" customWidth="1"/>
    <col min="6" max="6" width="12.7109375" bestFit="1" customWidth="1"/>
    <col min="7" max="7" width="14" customWidth="1"/>
    <col min="8" max="8" width="22.42578125" customWidth="1"/>
    <col min="9" max="9" width="11" customWidth="1"/>
  </cols>
  <sheetData>
    <row r="1" spans="1:9" x14ac:dyDescent="0.2">
      <c r="A1" s="4" t="s">
        <v>17</v>
      </c>
    </row>
    <row r="3" spans="1:9" ht="12" customHeight="1" x14ac:dyDescent="0.2"/>
    <row r="4" spans="1:9" ht="12" customHeight="1" x14ac:dyDescent="0.2"/>
    <row r="5" spans="1:9" ht="15" x14ac:dyDescent="0.3">
      <c r="B5" s="25" t="s">
        <v>49</v>
      </c>
    </row>
    <row r="7" spans="1:9" ht="12.75" customHeight="1" x14ac:dyDescent="0.2">
      <c r="A7" s="4" t="s">
        <v>87</v>
      </c>
    </row>
    <row r="8" spans="1:9" ht="12.75" customHeight="1" x14ac:dyDescent="0.2">
      <c r="A8" s="4"/>
    </row>
    <row r="9" spans="1:9" ht="12.75" customHeight="1" x14ac:dyDescent="0.2">
      <c r="A9" s="4"/>
    </row>
    <row r="10" spans="1:9" ht="20.25" customHeight="1" x14ac:dyDescent="0.3">
      <c r="B10" s="25"/>
    </row>
    <row r="11" spans="1:9" hidden="1" x14ac:dyDescent="0.2"/>
    <row r="12" spans="1:9" ht="25.9" customHeight="1" x14ac:dyDescent="0.2">
      <c r="A12" s="36" t="s">
        <v>16</v>
      </c>
      <c r="B12" s="34" t="s">
        <v>3</v>
      </c>
      <c r="C12" s="35" t="s">
        <v>1</v>
      </c>
    </row>
    <row r="13" spans="1:9" ht="25.9" customHeight="1" x14ac:dyDescent="0.3">
      <c r="A13" s="48">
        <v>32</v>
      </c>
      <c r="B13" s="49" t="s">
        <v>36</v>
      </c>
      <c r="C13" s="62">
        <f>C14+C24+C34</f>
        <v>531379</v>
      </c>
      <c r="D13" s="25" t="s">
        <v>50</v>
      </c>
      <c r="E13" s="55" t="s">
        <v>42</v>
      </c>
      <c r="F13" t="s">
        <v>46</v>
      </c>
    </row>
    <row r="14" spans="1:9" ht="29.25" customHeight="1" x14ac:dyDescent="0.3">
      <c r="A14" s="13">
        <v>322</v>
      </c>
      <c r="B14" s="13" t="s">
        <v>0</v>
      </c>
      <c r="C14" s="21">
        <f>SUM(C18:C22)+C15+C16</f>
        <v>332809</v>
      </c>
      <c r="D14" s="21"/>
      <c r="E14" s="56"/>
      <c r="F14" s="9"/>
      <c r="G14" s="4"/>
    </row>
    <row r="15" spans="1:9" ht="28.5" customHeight="1" x14ac:dyDescent="0.2">
      <c r="A15" s="43">
        <v>3221</v>
      </c>
      <c r="B15" s="16" t="s">
        <v>39</v>
      </c>
      <c r="C15" s="42">
        <f>G15</f>
        <v>42600</v>
      </c>
      <c r="D15" s="78">
        <v>31100</v>
      </c>
      <c r="E15" s="9">
        <v>11000</v>
      </c>
      <c r="F15" s="22">
        <v>500</v>
      </c>
      <c r="G15" s="9">
        <f>D15+E15+F15</f>
        <v>42600</v>
      </c>
    </row>
    <row r="16" spans="1:9" ht="18" customHeight="1" x14ac:dyDescent="0.2">
      <c r="A16" s="43">
        <v>3222</v>
      </c>
      <c r="B16" s="16" t="s">
        <v>40</v>
      </c>
      <c r="C16" s="42">
        <f>G16</f>
        <v>7000</v>
      </c>
      <c r="D16" s="79">
        <v>5000</v>
      </c>
      <c r="E16" s="9">
        <v>2000</v>
      </c>
      <c r="F16" s="65"/>
      <c r="G16" s="9">
        <f>D16+E16+F16</f>
        <v>7000</v>
      </c>
      <c r="I16" s="22"/>
    </row>
    <row r="17" spans="1:9" ht="26.25" customHeight="1" x14ac:dyDescent="0.2">
      <c r="A17" s="43">
        <v>3223</v>
      </c>
      <c r="B17" s="12" t="s">
        <v>2</v>
      </c>
      <c r="C17" s="7">
        <f>C18+C19</f>
        <v>262109</v>
      </c>
      <c r="D17" s="85">
        <f>D18+D19</f>
        <v>262109</v>
      </c>
      <c r="E17" s="9"/>
      <c r="G17" s="9">
        <f t="shared" ref="G17:G49" si="0">D17+E17+F17</f>
        <v>262109</v>
      </c>
      <c r="H17" s="22"/>
    </row>
    <row r="18" spans="1:9" ht="21" customHeight="1" x14ac:dyDescent="0.2">
      <c r="A18" s="6">
        <v>32231</v>
      </c>
      <c r="B18" s="8" t="s">
        <v>23</v>
      </c>
      <c r="C18" s="7">
        <v>53200</v>
      </c>
      <c r="D18" s="7">
        <v>53200</v>
      </c>
      <c r="E18" s="1"/>
      <c r="G18" s="9">
        <f t="shared" si="0"/>
        <v>53200</v>
      </c>
    </row>
    <row r="19" spans="1:9" ht="21.6" customHeight="1" x14ac:dyDescent="0.2">
      <c r="A19" s="6">
        <v>32233</v>
      </c>
      <c r="B19" s="8" t="s">
        <v>24</v>
      </c>
      <c r="C19" s="7">
        <v>208909</v>
      </c>
      <c r="D19" s="7">
        <v>208909</v>
      </c>
      <c r="E19" s="1"/>
      <c r="G19" s="9">
        <f t="shared" si="0"/>
        <v>208909</v>
      </c>
    </row>
    <row r="20" spans="1:9" ht="27" customHeight="1" x14ac:dyDescent="0.2">
      <c r="A20" s="43">
        <v>3224</v>
      </c>
      <c r="B20" s="51" t="s">
        <v>38</v>
      </c>
      <c r="C20" s="7">
        <f t="shared" ref="C20:C22" si="1">G20</f>
        <v>6000</v>
      </c>
      <c r="D20" s="78">
        <v>6000</v>
      </c>
      <c r="E20" s="1"/>
      <c r="G20" s="9">
        <f t="shared" si="0"/>
        <v>6000</v>
      </c>
    </row>
    <row r="21" spans="1:9" ht="20.25" customHeight="1" x14ac:dyDescent="0.2">
      <c r="A21" s="10">
        <v>3225</v>
      </c>
      <c r="B21" s="8" t="s">
        <v>25</v>
      </c>
      <c r="C21" s="7">
        <f t="shared" si="1"/>
        <v>12100</v>
      </c>
      <c r="D21" s="78">
        <v>11100</v>
      </c>
      <c r="E21" s="9">
        <v>1000</v>
      </c>
      <c r="F21" s="1"/>
      <c r="G21" s="9">
        <f t="shared" si="0"/>
        <v>12100</v>
      </c>
    </row>
    <row r="22" spans="1:9" ht="20.25" customHeight="1" x14ac:dyDescent="0.2">
      <c r="A22" s="10">
        <v>3227</v>
      </c>
      <c r="B22" s="8" t="s">
        <v>41</v>
      </c>
      <c r="C22" s="7">
        <f t="shared" si="1"/>
        <v>3000</v>
      </c>
      <c r="D22" s="78">
        <v>3000</v>
      </c>
      <c r="E22" s="1"/>
      <c r="F22" s="1"/>
      <c r="G22" s="9">
        <f t="shared" si="0"/>
        <v>3000</v>
      </c>
    </row>
    <row r="23" spans="1:9" ht="20.25" customHeight="1" x14ac:dyDescent="0.2">
      <c r="A23" s="10"/>
      <c r="B23" s="8"/>
      <c r="C23" s="42"/>
      <c r="D23" s="68">
        <f>D15+D16+D17+D20+D21+D22</f>
        <v>318309</v>
      </c>
      <c r="E23" s="69">
        <f>SUM(E15:E22)</f>
        <v>14000</v>
      </c>
      <c r="F23" s="70">
        <f>SUM(F15:F22)</f>
        <v>500</v>
      </c>
      <c r="G23" s="70">
        <f>G15+G16+G17+G20+G21+G22</f>
        <v>332809</v>
      </c>
    </row>
    <row r="24" spans="1:9" ht="18.75" customHeight="1" x14ac:dyDescent="0.3">
      <c r="A24" s="13">
        <v>323</v>
      </c>
      <c r="B24" s="13" t="s">
        <v>4</v>
      </c>
      <c r="C24" s="20">
        <f>C25+C26+C27+C28+C29+C30+C31+C32</f>
        <v>157970</v>
      </c>
      <c r="D24" s="53"/>
      <c r="E24" s="57"/>
      <c r="G24" s="72"/>
    </row>
    <row r="25" spans="1:9" ht="28.5" customHeight="1" x14ac:dyDescent="0.2">
      <c r="A25" s="43">
        <v>3231</v>
      </c>
      <c r="B25" s="16" t="s">
        <v>26</v>
      </c>
      <c r="C25" s="42">
        <f>G25</f>
        <v>56400</v>
      </c>
      <c r="D25" s="78">
        <v>25000</v>
      </c>
      <c r="E25" s="9">
        <v>30400</v>
      </c>
      <c r="F25" s="22">
        <v>1000</v>
      </c>
      <c r="G25" s="72">
        <f t="shared" si="0"/>
        <v>56400</v>
      </c>
      <c r="I25" s="24"/>
    </row>
    <row r="26" spans="1:9" ht="29.25" customHeight="1" x14ac:dyDescent="0.2">
      <c r="A26" s="14">
        <v>3232</v>
      </c>
      <c r="B26" s="16" t="s">
        <v>27</v>
      </c>
      <c r="C26" s="42">
        <f t="shared" ref="C26:C32" si="2">G26</f>
        <v>10000</v>
      </c>
      <c r="D26" s="78">
        <v>10000</v>
      </c>
      <c r="E26" s="9"/>
      <c r="G26" s="72">
        <f t="shared" si="0"/>
        <v>10000</v>
      </c>
    </row>
    <row r="27" spans="1:9" ht="19.5" customHeight="1" x14ac:dyDescent="0.2">
      <c r="A27" s="14">
        <v>3233</v>
      </c>
      <c r="B27" s="15" t="s">
        <v>28</v>
      </c>
      <c r="C27" s="42">
        <f t="shared" si="2"/>
        <v>4500</v>
      </c>
      <c r="D27" s="76"/>
      <c r="E27" s="9">
        <v>500</v>
      </c>
      <c r="F27" s="22">
        <v>4000</v>
      </c>
      <c r="G27" s="72">
        <f t="shared" si="0"/>
        <v>4500</v>
      </c>
    </row>
    <row r="28" spans="1:9" s="81" customFormat="1" ht="19.5" customHeight="1" x14ac:dyDescent="0.2">
      <c r="A28" s="14">
        <v>3234</v>
      </c>
      <c r="B28" s="15" t="s">
        <v>29</v>
      </c>
      <c r="C28" s="42">
        <f t="shared" si="2"/>
        <v>28000</v>
      </c>
      <c r="D28" s="79">
        <v>28000</v>
      </c>
      <c r="E28" s="80"/>
      <c r="G28" s="82">
        <f t="shared" si="0"/>
        <v>28000</v>
      </c>
    </row>
    <row r="29" spans="1:9" ht="19.5" customHeight="1" x14ac:dyDescent="0.2">
      <c r="A29" s="14">
        <v>3235</v>
      </c>
      <c r="B29" s="15" t="s">
        <v>30</v>
      </c>
      <c r="C29" s="42">
        <f t="shared" si="2"/>
        <v>15500</v>
      </c>
      <c r="D29" s="84">
        <v>10000</v>
      </c>
      <c r="E29" s="9">
        <v>5500</v>
      </c>
      <c r="G29" s="72">
        <f t="shared" si="0"/>
        <v>15500</v>
      </c>
    </row>
    <row r="30" spans="1:9" ht="25.5" customHeight="1" x14ac:dyDescent="0.2">
      <c r="A30" s="14">
        <v>3236</v>
      </c>
      <c r="B30" s="16" t="s">
        <v>31</v>
      </c>
      <c r="C30" s="42">
        <f t="shared" si="2"/>
        <v>16770</v>
      </c>
      <c r="D30" s="79">
        <v>11270</v>
      </c>
      <c r="E30" s="9">
        <v>5500</v>
      </c>
      <c r="F30" s="22"/>
      <c r="G30" s="72">
        <f t="shared" si="0"/>
        <v>16770</v>
      </c>
      <c r="H30" s="22">
        <f>D15+D16+D20+D21+D22+D25+D26+D28+D30+D31+D32+D37+D38+D41</f>
        <v>150570</v>
      </c>
      <c r="I30" s="84"/>
    </row>
    <row r="31" spans="1:9" ht="18.75" customHeight="1" x14ac:dyDescent="0.2">
      <c r="A31" s="14">
        <v>3238</v>
      </c>
      <c r="B31" s="15" t="s">
        <v>32</v>
      </c>
      <c r="C31" s="42">
        <f t="shared" si="2"/>
        <v>11300</v>
      </c>
      <c r="D31" s="78">
        <v>8500</v>
      </c>
      <c r="E31" s="9">
        <v>2000</v>
      </c>
      <c r="F31" s="22">
        <v>800</v>
      </c>
      <c r="G31" s="72">
        <f t="shared" si="0"/>
        <v>11300</v>
      </c>
      <c r="H31" s="22">
        <f>D29+D35+I30+D17</f>
        <v>287109</v>
      </c>
    </row>
    <row r="32" spans="1:9" ht="19.5" customHeight="1" x14ac:dyDescent="0.2">
      <c r="A32" s="14">
        <v>3239</v>
      </c>
      <c r="B32" s="15" t="s">
        <v>33</v>
      </c>
      <c r="C32" s="42">
        <f t="shared" si="2"/>
        <v>15500</v>
      </c>
      <c r="D32" s="78">
        <v>1500</v>
      </c>
      <c r="E32" s="72">
        <v>11500</v>
      </c>
      <c r="F32" s="77">
        <v>2500</v>
      </c>
      <c r="G32" s="72">
        <f t="shared" si="0"/>
        <v>15500</v>
      </c>
      <c r="H32" s="22">
        <f>SUM(H30:H31)</f>
        <v>437679</v>
      </c>
    </row>
    <row r="33" spans="1:7" ht="19.5" customHeight="1" x14ac:dyDescent="0.2">
      <c r="A33" s="14"/>
      <c r="B33" s="15"/>
      <c r="C33" s="42"/>
      <c r="D33" s="68">
        <f>SUM(D25:D32)</f>
        <v>94270</v>
      </c>
      <c r="E33" s="69">
        <f>SUM(E25:E32)</f>
        <v>55400</v>
      </c>
      <c r="F33" s="69">
        <f>SUM(F25:F32)</f>
        <v>8300</v>
      </c>
      <c r="G33" s="70">
        <f t="shared" si="0"/>
        <v>157970</v>
      </c>
    </row>
    <row r="34" spans="1:7" ht="31.5" customHeight="1" x14ac:dyDescent="0.3">
      <c r="A34" s="17">
        <v>329</v>
      </c>
      <c r="B34" s="13" t="s">
        <v>5</v>
      </c>
      <c r="C34" s="20">
        <f>C35+C36+C37+C38</f>
        <v>40600</v>
      </c>
      <c r="D34" s="54"/>
      <c r="E34" s="57"/>
      <c r="F34" s="9"/>
      <c r="G34" s="72">
        <f t="shared" si="0"/>
        <v>0</v>
      </c>
    </row>
    <row r="35" spans="1:7" ht="19.5" customHeight="1" x14ac:dyDescent="0.2">
      <c r="A35" s="14">
        <v>3292</v>
      </c>
      <c r="B35" s="15" t="s">
        <v>18</v>
      </c>
      <c r="C35" s="42">
        <f>G35</f>
        <v>15000</v>
      </c>
      <c r="D35" s="84">
        <v>15000</v>
      </c>
      <c r="E35" s="9"/>
      <c r="F35" s="24"/>
      <c r="G35" s="72">
        <f t="shared" si="0"/>
        <v>15000</v>
      </c>
    </row>
    <row r="36" spans="1:7" ht="18.75" customHeight="1" x14ac:dyDescent="0.2">
      <c r="A36" s="14">
        <v>3293</v>
      </c>
      <c r="B36" s="15" t="s">
        <v>19</v>
      </c>
      <c r="C36" s="42">
        <f t="shared" ref="C36:C38" si="3">G36</f>
        <v>3000</v>
      </c>
      <c r="E36" s="9">
        <v>3000</v>
      </c>
      <c r="G36" s="72">
        <f t="shared" si="0"/>
        <v>3000</v>
      </c>
    </row>
    <row r="37" spans="1:7" ht="19.5" customHeight="1" x14ac:dyDescent="0.2">
      <c r="A37" s="14">
        <v>3295</v>
      </c>
      <c r="B37" s="15" t="s">
        <v>20</v>
      </c>
      <c r="C37" s="42">
        <f t="shared" si="3"/>
        <v>4000</v>
      </c>
      <c r="D37" s="79">
        <v>2000</v>
      </c>
      <c r="E37" s="9">
        <v>2000</v>
      </c>
      <c r="G37" s="72">
        <f t="shared" si="0"/>
        <v>4000</v>
      </c>
    </row>
    <row r="38" spans="1:7" ht="19.5" customHeight="1" x14ac:dyDescent="0.2">
      <c r="A38" s="14">
        <v>3299</v>
      </c>
      <c r="B38" s="16" t="s">
        <v>21</v>
      </c>
      <c r="C38" s="42">
        <f t="shared" si="3"/>
        <v>18600</v>
      </c>
      <c r="D38" s="83">
        <v>4000</v>
      </c>
      <c r="E38" s="9">
        <v>14600</v>
      </c>
      <c r="F38" s="1">
        <v>0</v>
      </c>
      <c r="G38" s="72">
        <f t="shared" si="0"/>
        <v>18600</v>
      </c>
    </row>
    <row r="39" spans="1:7" ht="19.5" customHeight="1" x14ac:dyDescent="0.2">
      <c r="A39" s="14"/>
      <c r="B39" s="16"/>
      <c r="C39" s="52"/>
      <c r="D39" s="67">
        <f>SUM(D35:D38)</f>
        <v>21000</v>
      </c>
      <c r="E39" s="69">
        <f>SUM(E35:E38)</f>
        <v>19600</v>
      </c>
      <c r="F39" s="60">
        <f>SUM(F34:F38)</f>
        <v>0</v>
      </c>
      <c r="G39" s="70">
        <f t="shared" si="0"/>
        <v>40600</v>
      </c>
    </row>
    <row r="40" spans="1:7" ht="19.5" customHeight="1" x14ac:dyDescent="0.3">
      <c r="A40" s="17">
        <v>343</v>
      </c>
      <c r="B40" s="17" t="s">
        <v>6</v>
      </c>
      <c r="C40" s="20">
        <f>C41</f>
        <v>4100</v>
      </c>
      <c r="D40" s="54"/>
      <c r="E40" s="57"/>
      <c r="G40" s="72">
        <f t="shared" si="0"/>
        <v>0</v>
      </c>
    </row>
    <row r="41" spans="1:7" ht="28.5" customHeight="1" x14ac:dyDescent="0.2">
      <c r="A41" s="11">
        <v>3431</v>
      </c>
      <c r="B41" s="16" t="s">
        <v>22</v>
      </c>
      <c r="C41" s="7">
        <f>G41</f>
        <v>4100</v>
      </c>
      <c r="D41" s="79">
        <v>4100</v>
      </c>
      <c r="E41" s="9"/>
      <c r="G41" s="72">
        <f t="shared" si="0"/>
        <v>4100</v>
      </c>
    </row>
    <row r="42" spans="1:7" ht="28.5" customHeight="1" x14ac:dyDescent="0.2">
      <c r="A42" s="11"/>
      <c r="B42" s="16"/>
      <c r="C42" s="7"/>
      <c r="D42" s="66">
        <f>SUM(D41)</f>
        <v>4100</v>
      </c>
      <c r="E42" s="69">
        <f>SUM(E41)</f>
        <v>0</v>
      </c>
      <c r="F42" s="73">
        <f>SUM(F40:F41)</f>
        <v>0</v>
      </c>
      <c r="G42" s="70">
        <f t="shared" si="0"/>
        <v>4100</v>
      </c>
    </row>
    <row r="43" spans="1:7" ht="42.75" customHeight="1" x14ac:dyDescent="0.3">
      <c r="A43" s="26">
        <v>41</v>
      </c>
      <c r="B43" s="46" t="s">
        <v>34</v>
      </c>
      <c r="C43" s="21">
        <f>C44</f>
        <v>0</v>
      </c>
      <c r="D43" s="54"/>
      <c r="E43" s="9">
        <f t="shared" ref="E43:E44" si="4">C43-D43</f>
        <v>0</v>
      </c>
      <c r="G43" s="72">
        <f t="shared" si="0"/>
        <v>0</v>
      </c>
    </row>
    <row r="44" spans="1:7" ht="19.5" customHeight="1" x14ac:dyDescent="0.2">
      <c r="A44" s="14">
        <v>4126</v>
      </c>
      <c r="B44" s="47" t="s">
        <v>35</v>
      </c>
      <c r="C44" s="7"/>
      <c r="D44" s="22"/>
      <c r="E44" s="9">
        <f t="shared" si="4"/>
        <v>0</v>
      </c>
      <c r="G44" s="72">
        <f t="shared" si="0"/>
        <v>0</v>
      </c>
    </row>
    <row r="45" spans="1:7" ht="19.5" customHeight="1" x14ac:dyDescent="0.2">
      <c r="A45" s="14"/>
      <c r="B45" s="47"/>
      <c r="C45" s="7"/>
      <c r="D45" s="22"/>
      <c r="E45" s="9"/>
      <c r="F45" s="22"/>
      <c r="G45" s="72"/>
    </row>
    <row r="46" spans="1:7" ht="30" customHeight="1" x14ac:dyDescent="0.3">
      <c r="A46" s="17">
        <v>42</v>
      </c>
      <c r="B46" s="41" t="s">
        <v>7</v>
      </c>
      <c r="C46" s="20">
        <f>C48</f>
        <v>2000</v>
      </c>
      <c r="D46" s="54">
        <v>114500</v>
      </c>
      <c r="E46" s="57"/>
      <c r="G46" s="72">
        <f t="shared" si="0"/>
        <v>114500</v>
      </c>
    </row>
    <row r="47" spans="1:7" ht="19.5" customHeight="1" x14ac:dyDescent="0.2">
      <c r="A47" s="11">
        <v>422</v>
      </c>
      <c r="B47" s="15" t="s">
        <v>37</v>
      </c>
      <c r="C47" s="42">
        <v>0</v>
      </c>
      <c r="E47" s="9"/>
      <c r="F47" s="22"/>
      <c r="G47" s="72">
        <f>D47+E47+F47</f>
        <v>0</v>
      </c>
    </row>
    <row r="48" spans="1:7" ht="19.5" customHeight="1" x14ac:dyDescent="0.2">
      <c r="A48" s="14">
        <v>4221</v>
      </c>
      <c r="B48" s="15" t="s">
        <v>8</v>
      </c>
      <c r="C48" s="7">
        <f>G48</f>
        <v>2000</v>
      </c>
      <c r="D48" s="22"/>
      <c r="E48" s="9"/>
      <c r="F48" s="22">
        <v>2000</v>
      </c>
      <c r="G48" s="72">
        <f t="shared" si="0"/>
        <v>2000</v>
      </c>
    </row>
    <row r="49" spans="1:7" ht="19.5" customHeight="1" x14ac:dyDescent="0.2">
      <c r="A49" s="14">
        <v>4227</v>
      </c>
      <c r="B49" s="15" t="s">
        <v>9</v>
      </c>
      <c r="C49" s="7"/>
      <c r="D49" s="22"/>
      <c r="E49" s="9"/>
      <c r="G49" s="72">
        <f t="shared" si="0"/>
        <v>0</v>
      </c>
    </row>
    <row r="50" spans="1:7" ht="18.75" customHeight="1" x14ac:dyDescent="0.2">
      <c r="A50" s="11"/>
      <c r="B50" s="11"/>
      <c r="C50" s="2"/>
      <c r="D50" s="66"/>
      <c r="E50" s="69">
        <f>SUM(E47)</f>
        <v>0</v>
      </c>
      <c r="F50" s="74">
        <f>SUM(F47:F49)</f>
        <v>2000</v>
      </c>
      <c r="G50" s="70">
        <f>SUM(G47:G49)</f>
        <v>2000</v>
      </c>
    </row>
    <row r="51" spans="1:7" ht="19.5" customHeight="1" x14ac:dyDescent="0.3">
      <c r="A51" s="14"/>
      <c r="B51" s="45" t="s">
        <v>12</v>
      </c>
      <c r="C51" s="20">
        <f>C13+C40+C43+C46</f>
        <v>537479</v>
      </c>
      <c r="D51" s="50"/>
      <c r="E51" s="23"/>
    </row>
    <row r="52" spans="1:7" ht="19.5" customHeight="1" x14ac:dyDescent="0.3">
      <c r="A52" s="38"/>
      <c r="B52" s="61"/>
      <c r="C52" s="40"/>
      <c r="D52" s="50"/>
      <c r="E52" s="23"/>
    </row>
    <row r="53" spans="1:7" ht="19.5" customHeight="1" x14ac:dyDescent="0.3">
      <c r="A53" s="38"/>
      <c r="B53" s="39"/>
      <c r="C53" s="40"/>
      <c r="D53" s="44">
        <f>D23+D33+D39+D42+D50</f>
        <v>437679</v>
      </c>
      <c r="E53" s="9">
        <f>E23+E33+E39+E42</f>
        <v>89000</v>
      </c>
      <c r="F53" s="9">
        <f>F23+F33+F50</f>
        <v>10800</v>
      </c>
    </row>
    <row r="54" spans="1:7" x14ac:dyDescent="0.2">
      <c r="A54" s="27"/>
      <c r="D54" s="64"/>
    </row>
    <row r="55" spans="1:7" ht="15" x14ac:dyDescent="0.3">
      <c r="A55" s="18"/>
      <c r="B55" s="37" t="s">
        <v>53</v>
      </c>
      <c r="C55" s="63">
        <v>5009418</v>
      </c>
    </row>
    <row r="56" spans="1:7" x14ac:dyDescent="0.2">
      <c r="A56" s="3">
        <v>311</v>
      </c>
      <c r="B56" s="19" t="s">
        <v>13</v>
      </c>
      <c r="C56" s="18">
        <v>4115480</v>
      </c>
      <c r="D56" s="71">
        <v>3237</v>
      </c>
      <c r="E56" s="75" t="s">
        <v>56</v>
      </c>
      <c r="F56" s="71"/>
    </row>
    <row r="57" spans="1:7" x14ac:dyDescent="0.2">
      <c r="A57" s="3">
        <v>311</v>
      </c>
      <c r="B57" s="19" t="s">
        <v>45</v>
      </c>
      <c r="C57" s="18">
        <v>71000</v>
      </c>
      <c r="D57" s="71">
        <v>3233</v>
      </c>
      <c r="E57" s="75" t="s">
        <v>55</v>
      </c>
      <c r="F57" s="71" t="s">
        <v>57</v>
      </c>
    </row>
    <row r="58" spans="1:7" x14ac:dyDescent="0.2">
      <c r="A58" s="5" t="s">
        <v>10</v>
      </c>
      <c r="B58" s="19" t="s">
        <v>51</v>
      </c>
      <c r="C58" s="18">
        <v>223258</v>
      </c>
    </row>
    <row r="59" spans="1:7" x14ac:dyDescent="0.2">
      <c r="A59" s="5">
        <v>3237</v>
      </c>
      <c r="B59" s="19" t="s">
        <v>44</v>
      </c>
      <c r="C59" s="18">
        <v>6200</v>
      </c>
      <c r="D59">
        <v>8600</v>
      </c>
      <c r="E59" s="4" t="s">
        <v>48</v>
      </c>
    </row>
    <row r="60" spans="1:7" x14ac:dyDescent="0.2">
      <c r="A60" s="29">
        <v>3831</v>
      </c>
      <c r="B60" s="30" t="s">
        <v>43</v>
      </c>
      <c r="C60" s="18"/>
      <c r="D60" s="58"/>
      <c r="E60" s="58"/>
    </row>
    <row r="61" spans="1:7" x14ac:dyDescent="0.2">
      <c r="A61" s="5">
        <v>422</v>
      </c>
      <c r="B61" s="1" t="s">
        <v>11</v>
      </c>
      <c r="C61" s="18">
        <v>56000</v>
      </c>
      <c r="F61" s="4" t="s">
        <v>54</v>
      </c>
    </row>
    <row r="62" spans="1:7" ht="15" x14ac:dyDescent="0.3">
      <c r="A62" s="28"/>
      <c r="B62" s="31" t="s">
        <v>52</v>
      </c>
      <c r="C62" s="32">
        <f>C55-C56-C57-C58-C59-C61</f>
        <v>537480</v>
      </c>
      <c r="D62" s="71"/>
    </row>
    <row r="63" spans="1:7" x14ac:dyDescent="0.2">
      <c r="A63" s="27"/>
      <c r="E63" s="59" t="s">
        <v>47</v>
      </c>
      <c r="F63">
        <v>56000</v>
      </c>
    </row>
    <row r="64" spans="1:7" x14ac:dyDescent="0.2">
      <c r="A64" s="27"/>
    </row>
    <row r="65" spans="2:3" x14ac:dyDescent="0.2">
      <c r="C65" s="33" t="s">
        <v>14</v>
      </c>
    </row>
    <row r="66" spans="2:3" x14ac:dyDescent="0.2">
      <c r="C66" s="33"/>
    </row>
    <row r="67" spans="2:3" x14ac:dyDescent="0.2">
      <c r="C67" s="33" t="s">
        <v>15</v>
      </c>
    </row>
    <row r="71" spans="2:3" x14ac:dyDescent="0.2">
      <c r="B71" s="9"/>
    </row>
    <row r="72" spans="2:3" x14ac:dyDescent="0.2">
      <c r="B72" s="9"/>
    </row>
  </sheetData>
  <phoneticPr fontId="0" type="noConversion"/>
  <pageMargins left="0" right="0" top="0" bottom="0" header="0.15748031496062992" footer="0.1574803149606299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1"/>
  <sheetViews>
    <sheetView workbookViewId="0">
      <selection sqref="A1:C9"/>
    </sheetView>
  </sheetViews>
  <sheetFormatPr defaultRowHeight="12.75" x14ac:dyDescent="0.2"/>
  <cols>
    <col min="1" max="1" width="13.7109375" customWidth="1"/>
    <col min="2" max="2" width="36" customWidth="1"/>
    <col min="3" max="3" width="24" style="1" customWidth="1"/>
    <col min="4" max="4" width="25.140625" customWidth="1"/>
    <col min="5" max="5" width="13.5703125" customWidth="1"/>
    <col min="6" max="6" width="12.7109375" bestFit="1" customWidth="1"/>
    <col min="7" max="7" width="14" customWidth="1"/>
    <col min="8" max="8" width="15" customWidth="1"/>
    <col min="9" max="9" width="11" customWidth="1"/>
  </cols>
  <sheetData>
    <row r="1" spans="1:8" x14ac:dyDescent="0.2">
      <c r="A1" s="4" t="s">
        <v>17</v>
      </c>
    </row>
    <row r="2" spans="1:8" x14ac:dyDescent="0.2">
      <c r="A2" s="4" t="s">
        <v>98</v>
      </c>
    </row>
    <row r="3" spans="1:8" ht="12" customHeight="1" x14ac:dyDescent="0.2">
      <c r="A3" s="4" t="s">
        <v>99</v>
      </c>
    </row>
    <row r="4" spans="1:8" ht="12" customHeight="1" x14ac:dyDescent="0.2">
      <c r="A4" s="4"/>
    </row>
    <row r="5" spans="1:8" ht="12" customHeight="1" x14ac:dyDescent="0.2">
      <c r="B5" s="165" t="s">
        <v>86</v>
      </c>
    </row>
    <row r="6" spans="1:8" ht="15" x14ac:dyDescent="0.3">
      <c r="B6" s="25" t="s">
        <v>84</v>
      </c>
    </row>
    <row r="8" spans="1:8" ht="12.75" customHeight="1" x14ac:dyDescent="0.2">
      <c r="A8" s="4" t="s">
        <v>74</v>
      </c>
    </row>
    <row r="9" spans="1:8" ht="12.75" customHeight="1" x14ac:dyDescent="0.2">
      <c r="A9" s="4" t="s">
        <v>97</v>
      </c>
    </row>
    <row r="10" spans="1:8" ht="12.75" customHeight="1" x14ac:dyDescent="0.2">
      <c r="A10" s="4"/>
    </row>
    <row r="11" spans="1:8" ht="20.25" customHeight="1" x14ac:dyDescent="0.3">
      <c r="B11" s="25"/>
    </row>
    <row r="12" spans="1:8" hidden="1" x14ac:dyDescent="0.2"/>
    <row r="13" spans="1:8" ht="25.9" customHeight="1" x14ac:dyDescent="0.2">
      <c r="A13" s="36" t="s">
        <v>16</v>
      </c>
      <c r="B13" s="34" t="s">
        <v>3</v>
      </c>
      <c r="C13" s="35" t="s">
        <v>1</v>
      </c>
    </row>
    <row r="14" spans="1:8" ht="25.9" customHeight="1" x14ac:dyDescent="0.3">
      <c r="A14" s="48">
        <v>32</v>
      </c>
      <c r="B14" s="49" t="s">
        <v>36</v>
      </c>
      <c r="C14" s="62">
        <f>C15+C25+C35</f>
        <v>701270</v>
      </c>
      <c r="D14" s="112" t="s">
        <v>68</v>
      </c>
      <c r="E14" s="96" t="s">
        <v>42</v>
      </c>
      <c r="F14" s="104" t="s">
        <v>46</v>
      </c>
      <c r="G14" s="105" t="s">
        <v>12</v>
      </c>
    </row>
    <row r="15" spans="1:8" ht="29.25" customHeight="1" x14ac:dyDescent="0.3">
      <c r="A15" s="13">
        <v>322</v>
      </c>
      <c r="B15" s="13" t="s">
        <v>0</v>
      </c>
      <c r="C15" s="21">
        <f>SUM(C16:C23)</f>
        <v>65900</v>
      </c>
      <c r="D15" s="94"/>
      <c r="E15" s="98"/>
      <c r="F15" s="7"/>
      <c r="G15" s="99"/>
    </row>
    <row r="16" spans="1:8" ht="28.5" customHeight="1" x14ac:dyDescent="0.2">
      <c r="A16" s="43">
        <v>3221</v>
      </c>
      <c r="B16" s="16" t="s">
        <v>39</v>
      </c>
      <c r="C16" s="42">
        <f>G16</f>
        <v>44200</v>
      </c>
      <c r="D16" s="78">
        <v>34000</v>
      </c>
      <c r="E16" s="100">
        <v>10000</v>
      </c>
      <c r="F16" s="101">
        <v>200</v>
      </c>
      <c r="G16" s="7">
        <f>D16+E16+F16</f>
        <v>44200</v>
      </c>
      <c r="H16" s="4"/>
    </row>
    <row r="17" spans="1:9" ht="18" customHeight="1" x14ac:dyDescent="0.2">
      <c r="A17" s="43">
        <v>3222</v>
      </c>
      <c r="B17" s="16" t="s">
        <v>40</v>
      </c>
      <c r="C17" s="42">
        <f>G17</f>
        <v>6000</v>
      </c>
      <c r="D17" s="79">
        <v>1800</v>
      </c>
      <c r="E17" s="100">
        <v>4200</v>
      </c>
      <c r="F17" s="102"/>
      <c r="G17" s="7">
        <f t="shared" ref="G17:G23" si="0">D17+E17+F17</f>
        <v>6000</v>
      </c>
      <c r="H17" s="4"/>
      <c r="I17" s="22"/>
    </row>
    <row r="18" spans="1:9" ht="26.25" customHeight="1" x14ac:dyDescent="0.2">
      <c r="A18" s="43">
        <v>3223</v>
      </c>
      <c r="B18" s="12" t="s">
        <v>2</v>
      </c>
      <c r="C18" s="7">
        <f>C19+C20</f>
        <v>0</v>
      </c>
      <c r="D18" s="157">
        <f>D19+D20</f>
        <v>410000</v>
      </c>
      <c r="E18" s="100"/>
      <c r="F18" s="97"/>
      <c r="G18" s="7">
        <f t="shared" si="0"/>
        <v>410000</v>
      </c>
      <c r="H18" s="161" t="s">
        <v>82</v>
      </c>
    </row>
    <row r="19" spans="1:9" ht="21" customHeight="1" x14ac:dyDescent="0.2">
      <c r="A19" s="6">
        <v>32231</v>
      </c>
      <c r="B19" s="8" t="s">
        <v>23</v>
      </c>
      <c r="C19" s="7"/>
      <c r="D19" s="95">
        <v>52300</v>
      </c>
      <c r="E19" s="103"/>
      <c r="F19" s="97"/>
      <c r="G19" s="7">
        <f t="shared" si="0"/>
        <v>52300</v>
      </c>
    </row>
    <row r="20" spans="1:9" ht="21.6" customHeight="1" x14ac:dyDescent="0.2">
      <c r="A20" s="6">
        <v>32233</v>
      </c>
      <c r="B20" s="8" t="s">
        <v>24</v>
      </c>
      <c r="C20" s="7"/>
      <c r="D20" s="95">
        <v>357700</v>
      </c>
      <c r="E20" s="103"/>
      <c r="F20" s="97"/>
      <c r="G20" s="7">
        <f t="shared" si="0"/>
        <v>357700</v>
      </c>
    </row>
    <row r="21" spans="1:9" ht="27" customHeight="1" x14ac:dyDescent="0.2">
      <c r="A21" s="43">
        <v>3224</v>
      </c>
      <c r="B21" s="51" t="s">
        <v>38</v>
      </c>
      <c r="C21" s="7">
        <f t="shared" ref="C21:C23" si="1">G21</f>
        <v>8900</v>
      </c>
      <c r="D21" s="78">
        <v>7400</v>
      </c>
      <c r="E21" s="103">
        <v>1500</v>
      </c>
      <c r="F21" s="97"/>
      <c r="G21" s="7">
        <f t="shared" si="0"/>
        <v>8900</v>
      </c>
    </row>
    <row r="22" spans="1:9" ht="20.25" customHeight="1" x14ac:dyDescent="0.2">
      <c r="A22" s="10">
        <v>3225</v>
      </c>
      <c r="B22" s="8" t="s">
        <v>25</v>
      </c>
      <c r="C22" s="7">
        <f t="shared" si="1"/>
        <v>4300</v>
      </c>
      <c r="D22" s="78">
        <v>3500</v>
      </c>
      <c r="E22" s="100">
        <v>800</v>
      </c>
      <c r="F22" s="2"/>
      <c r="G22" s="7">
        <f t="shared" si="0"/>
        <v>4300</v>
      </c>
    </row>
    <row r="23" spans="1:9" ht="20.25" customHeight="1" x14ac:dyDescent="0.2">
      <c r="A23" s="10">
        <v>3227</v>
      </c>
      <c r="B23" s="8" t="s">
        <v>41</v>
      </c>
      <c r="C23" s="7">
        <f t="shared" si="1"/>
        <v>2500</v>
      </c>
      <c r="D23" s="78">
        <v>1500</v>
      </c>
      <c r="E23" s="103">
        <v>1000</v>
      </c>
      <c r="F23" s="2"/>
      <c r="G23" s="7">
        <f t="shared" si="0"/>
        <v>2500</v>
      </c>
    </row>
    <row r="24" spans="1:9" ht="20.25" customHeight="1" x14ac:dyDescent="0.2">
      <c r="A24" s="10"/>
      <c r="B24" s="8"/>
      <c r="C24" s="42"/>
      <c r="D24" s="135">
        <f>D16+D17+D18+D21+D22+D23</f>
        <v>458200</v>
      </c>
      <c r="E24" s="136">
        <f>SUM(E16:E23)</f>
        <v>17500</v>
      </c>
      <c r="F24" s="137">
        <f>SUM(F16:F23)</f>
        <v>200</v>
      </c>
      <c r="G24" s="137">
        <f>G16+G17+G18+G21+G22+G23</f>
        <v>475900</v>
      </c>
    </row>
    <row r="25" spans="1:9" ht="18.75" customHeight="1" x14ac:dyDescent="0.3">
      <c r="A25" s="13">
        <v>323</v>
      </c>
      <c r="B25" s="13" t="s">
        <v>4</v>
      </c>
      <c r="C25" s="20">
        <f>SUM(C26:C33)</f>
        <v>608250</v>
      </c>
      <c r="D25" s="53"/>
      <c r="E25" s="111"/>
      <c r="F25" s="97"/>
      <c r="G25" s="100"/>
    </row>
    <row r="26" spans="1:9" ht="28.5" customHeight="1" x14ac:dyDescent="0.2">
      <c r="A26" s="43">
        <v>3231</v>
      </c>
      <c r="B26" s="16" t="s">
        <v>26</v>
      </c>
      <c r="C26" s="42">
        <f>G26</f>
        <v>72200</v>
      </c>
      <c r="D26" s="78">
        <v>28700</v>
      </c>
      <c r="E26" s="100">
        <v>43500</v>
      </c>
      <c r="F26" s="101"/>
      <c r="G26" s="100">
        <f t="shared" ref="G26:G55" si="2">D26+E26+F26</f>
        <v>72200</v>
      </c>
      <c r="H26" s="4"/>
      <c r="I26" s="24"/>
    </row>
    <row r="27" spans="1:9" ht="29.25" customHeight="1" x14ac:dyDescent="0.2">
      <c r="A27" s="14">
        <v>3232</v>
      </c>
      <c r="B27" s="16" t="s">
        <v>27</v>
      </c>
      <c r="C27" s="42">
        <f t="shared" ref="C27:C33" si="3">G27</f>
        <v>444500</v>
      </c>
      <c r="D27" s="78">
        <v>442000</v>
      </c>
      <c r="E27" s="100">
        <v>2500</v>
      </c>
      <c r="F27" s="97"/>
      <c r="G27" s="100">
        <f t="shared" si="2"/>
        <v>444500</v>
      </c>
      <c r="H27" s="166">
        <v>130000</v>
      </c>
      <c r="I27" t="s">
        <v>85</v>
      </c>
    </row>
    <row r="28" spans="1:9" ht="19.5" customHeight="1" x14ac:dyDescent="0.2">
      <c r="A28" s="14">
        <v>3233</v>
      </c>
      <c r="B28" s="15" t="s">
        <v>28</v>
      </c>
      <c r="C28" s="42">
        <f t="shared" si="3"/>
        <v>4200</v>
      </c>
      <c r="D28" s="79">
        <v>300</v>
      </c>
      <c r="E28" s="100">
        <v>3900</v>
      </c>
      <c r="F28" s="101"/>
      <c r="G28" s="100">
        <f t="shared" si="2"/>
        <v>4200</v>
      </c>
    </row>
    <row r="29" spans="1:9" s="81" customFormat="1" ht="19.5" customHeight="1" x14ac:dyDescent="0.2">
      <c r="A29" s="14">
        <v>3234</v>
      </c>
      <c r="B29" s="15" t="s">
        <v>29</v>
      </c>
      <c r="C29" s="42">
        <f t="shared" si="3"/>
        <v>32000</v>
      </c>
      <c r="D29" s="79">
        <v>32000</v>
      </c>
      <c r="E29" s="107"/>
      <c r="F29" s="106"/>
      <c r="G29" s="111">
        <f t="shared" si="2"/>
        <v>32000</v>
      </c>
    </row>
    <row r="30" spans="1:9" ht="19.5" customHeight="1" x14ac:dyDescent="0.2">
      <c r="A30" s="14">
        <v>3235</v>
      </c>
      <c r="B30" s="15" t="s">
        <v>30</v>
      </c>
      <c r="C30" s="42">
        <f>G30</f>
        <v>15855</v>
      </c>
      <c r="D30" s="79">
        <v>13855</v>
      </c>
      <c r="E30" s="100">
        <v>2000</v>
      </c>
      <c r="F30" s="97"/>
      <c r="G30" s="100">
        <f t="shared" si="2"/>
        <v>15855</v>
      </c>
    </row>
    <row r="31" spans="1:9" ht="25.5" customHeight="1" x14ac:dyDescent="0.2">
      <c r="A31" s="14">
        <v>3236</v>
      </c>
      <c r="B31" s="16" t="s">
        <v>31</v>
      </c>
      <c r="C31" s="42">
        <f t="shared" si="3"/>
        <v>8500</v>
      </c>
      <c r="D31" s="79">
        <v>8500</v>
      </c>
      <c r="E31" s="100">
        <v>0</v>
      </c>
      <c r="F31" s="101"/>
      <c r="G31" s="100">
        <f t="shared" si="2"/>
        <v>8500</v>
      </c>
      <c r="H31" s="22"/>
      <c r="I31" s="84"/>
    </row>
    <row r="32" spans="1:9" ht="18.75" customHeight="1" x14ac:dyDescent="0.2">
      <c r="A32" s="14">
        <v>3238</v>
      </c>
      <c r="B32" s="15" t="s">
        <v>32</v>
      </c>
      <c r="C32" s="42">
        <f t="shared" si="3"/>
        <v>10000</v>
      </c>
      <c r="D32" s="78">
        <v>9500</v>
      </c>
      <c r="E32" s="100">
        <v>500</v>
      </c>
      <c r="F32" s="101"/>
      <c r="G32" s="100">
        <f t="shared" si="2"/>
        <v>10000</v>
      </c>
      <c r="H32" s="22"/>
    </row>
    <row r="33" spans="1:10" ht="19.5" customHeight="1" x14ac:dyDescent="0.2">
      <c r="A33" s="14">
        <v>3239</v>
      </c>
      <c r="B33" s="15" t="s">
        <v>33</v>
      </c>
      <c r="C33" s="42">
        <f t="shared" si="3"/>
        <v>20995</v>
      </c>
      <c r="D33" s="78">
        <v>7500</v>
      </c>
      <c r="E33" s="100">
        <v>8500</v>
      </c>
      <c r="F33" s="108">
        <v>4995</v>
      </c>
      <c r="G33" s="100">
        <f t="shared" si="2"/>
        <v>20995</v>
      </c>
      <c r="H33" s="77"/>
    </row>
    <row r="34" spans="1:10" ht="19.5" customHeight="1" x14ac:dyDescent="0.2">
      <c r="A34" s="14"/>
      <c r="B34" s="15"/>
      <c r="C34" s="42"/>
      <c r="D34" s="135">
        <f>SUM(D26:D33)</f>
        <v>542355</v>
      </c>
      <c r="E34" s="138">
        <f>SUM(E26:E33)</f>
        <v>60900</v>
      </c>
      <c r="F34" s="139">
        <f>SUM(F26:F33)</f>
        <v>4995</v>
      </c>
      <c r="G34" s="139">
        <f>SUM(G26:G33)</f>
        <v>608250</v>
      </c>
    </row>
    <row r="35" spans="1:10" ht="31.5" customHeight="1" x14ac:dyDescent="0.3">
      <c r="A35" s="17">
        <v>329</v>
      </c>
      <c r="B35" s="13" t="s">
        <v>5</v>
      </c>
      <c r="C35" s="20">
        <f>SUM(C36:C40)</f>
        <v>27120</v>
      </c>
      <c r="D35" s="113"/>
      <c r="E35" s="111"/>
      <c r="F35" s="7"/>
      <c r="G35" s="100">
        <f t="shared" si="2"/>
        <v>0</v>
      </c>
    </row>
    <row r="36" spans="1:10" ht="19.5" customHeight="1" x14ac:dyDescent="0.2">
      <c r="A36" s="14">
        <v>3292</v>
      </c>
      <c r="B36" s="15" t="s">
        <v>18</v>
      </c>
      <c r="C36" s="42">
        <f>G36</f>
        <v>9290</v>
      </c>
      <c r="D36" s="79">
        <v>9290</v>
      </c>
      <c r="E36" s="100"/>
      <c r="F36" s="109"/>
      <c r="G36" s="100">
        <f t="shared" si="2"/>
        <v>9290</v>
      </c>
    </row>
    <row r="37" spans="1:10" ht="18.75" customHeight="1" x14ac:dyDescent="0.2">
      <c r="A37" s="14">
        <v>3293</v>
      </c>
      <c r="B37" s="15" t="s">
        <v>19</v>
      </c>
      <c r="C37" s="42">
        <f t="shared" ref="C37:C40" si="4">G37</f>
        <v>2000</v>
      </c>
      <c r="E37" s="100">
        <v>2000</v>
      </c>
      <c r="F37" s="97"/>
      <c r="G37" s="100">
        <f t="shared" si="2"/>
        <v>2000</v>
      </c>
    </row>
    <row r="38" spans="1:10" ht="18.75" customHeight="1" x14ac:dyDescent="0.2">
      <c r="A38" s="14">
        <v>3294</v>
      </c>
      <c r="B38" s="15" t="s">
        <v>60</v>
      </c>
      <c r="C38" s="42">
        <f t="shared" si="4"/>
        <v>250</v>
      </c>
      <c r="E38" s="100">
        <v>250</v>
      </c>
      <c r="F38" s="97"/>
      <c r="G38" s="100">
        <f t="shared" si="2"/>
        <v>250</v>
      </c>
    </row>
    <row r="39" spans="1:10" ht="19.5" customHeight="1" x14ac:dyDescent="0.2">
      <c r="A39" s="14">
        <v>3295</v>
      </c>
      <c r="B39" s="15" t="s">
        <v>20</v>
      </c>
      <c r="C39" s="42">
        <f t="shared" si="4"/>
        <v>2400</v>
      </c>
      <c r="D39" s="79">
        <v>900</v>
      </c>
      <c r="E39" s="111">
        <v>1500</v>
      </c>
      <c r="F39" s="97"/>
      <c r="G39" s="100">
        <f t="shared" si="2"/>
        <v>2400</v>
      </c>
      <c r="H39" s="4"/>
    </row>
    <row r="40" spans="1:10" ht="19.5" customHeight="1" x14ac:dyDescent="0.2">
      <c r="A40" s="14">
        <v>3299</v>
      </c>
      <c r="B40" s="16" t="s">
        <v>21</v>
      </c>
      <c r="C40" s="42">
        <f t="shared" si="4"/>
        <v>13180</v>
      </c>
      <c r="D40" s="83">
        <v>4180</v>
      </c>
      <c r="E40" s="100">
        <v>9000</v>
      </c>
      <c r="F40" s="2">
        <v>0</v>
      </c>
      <c r="G40" s="100">
        <f t="shared" si="2"/>
        <v>13180</v>
      </c>
      <c r="H40" s="4"/>
    </row>
    <row r="41" spans="1:10" ht="19.5" customHeight="1" x14ac:dyDescent="0.2">
      <c r="A41" s="14"/>
      <c r="B41" s="16"/>
      <c r="C41" s="52"/>
      <c r="D41" s="140">
        <f>SUM(D36:D40)</f>
        <v>14370</v>
      </c>
      <c r="E41" s="141">
        <f t="shared" ref="E41:F41" si="5">SUM(E36:E40)</f>
        <v>12750</v>
      </c>
      <c r="F41" s="141">
        <f t="shared" si="5"/>
        <v>0</v>
      </c>
      <c r="G41" s="141">
        <f>SUM(G35:G40)</f>
        <v>27120</v>
      </c>
    </row>
    <row r="42" spans="1:10" ht="19.5" customHeight="1" x14ac:dyDescent="0.3">
      <c r="A42" s="17">
        <v>343</v>
      </c>
      <c r="B42" s="17" t="s">
        <v>6</v>
      </c>
      <c r="C42" s="20">
        <f>C43</f>
        <v>4100</v>
      </c>
      <c r="D42" s="113"/>
      <c r="E42" s="111"/>
      <c r="F42" s="97"/>
      <c r="G42" s="100">
        <f t="shared" si="2"/>
        <v>0</v>
      </c>
    </row>
    <row r="43" spans="1:10" ht="28.5" customHeight="1" x14ac:dyDescent="0.2">
      <c r="A43" s="11">
        <v>3431</v>
      </c>
      <c r="B43" s="16" t="s">
        <v>22</v>
      </c>
      <c r="C43" s="7">
        <f>G43</f>
        <v>4100</v>
      </c>
      <c r="D43" s="79">
        <v>4100</v>
      </c>
      <c r="E43" s="100"/>
      <c r="F43" s="97"/>
      <c r="G43" s="100">
        <f t="shared" si="2"/>
        <v>4100</v>
      </c>
    </row>
    <row r="44" spans="1:10" ht="28.5" customHeight="1" x14ac:dyDescent="0.2">
      <c r="A44" s="11"/>
      <c r="B44" s="16"/>
      <c r="C44" s="7"/>
      <c r="D44" s="142">
        <f>SUM(D43)</f>
        <v>4100</v>
      </c>
      <c r="E44" s="139">
        <f>SUM(E43)</f>
        <v>0</v>
      </c>
      <c r="F44" s="145">
        <f>SUM(F42:F43)</f>
        <v>0</v>
      </c>
      <c r="G44" s="139">
        <f>SUM(G42:G43)</f>
        <v>4100</v>
      </c>
    </row>
    <row r="45" spans="1:10" ht="42.75" customHeight="1" x14ac:dyDescent="0.3">
      <c r="A45" s="26">
        <v>41</v>
      </c>
      <c r="B45" s="46" t="s">
        <v>34</v>
      </c>
      <c r="C45" s="21">
        <f>C46</f>
        <v>0</v>
      </c>
      <c r="D45" s="113"/>
      <c r="E45" s="100"/>
      <c r="F45" s="97"/>
      <c r="G45" s="100">
        <f t="shared" si="2"/>
        <v>0</v>
      </c>
    </row>
    <row r="46" spans="1:10" ht="19.5" customHeight="1" x14ac:dyDescent="0.2">
      <c r="A46" s="14">
        <v>4126</v>
      </c>
      <c r="B46" s="47" t="s">
        <v>35</v>
      </c>
      <c r="C46" s="7">
        <f>G46</f>
        <v>0</v>
      </c>
      <c r="D46" s="22"/>
      <c r="E46" s="100"/>
      <c r="F46" s="97"/>
      <c r="G46" s="100">
        <f t="shared" si="2"/>
        <v>0</v>
      </c>
      <c r="I46" s="88"/>
    </row>
    <row r="47" spans="1:10" ht="19.5" customHeight="1" x14ac:dyDescent="0.2">
      <c r="A47" s="14"/>
      <c r="B47" s="47"/>
      <c r="C47" s="7"/>
      <c r="D47" s="142">
        <f>SUM(D46)</f>
        <v>0</v>
      </c>
      <c r="E47" s="146">
        <f t="shared" ref="E47:G47" si="6">SUM(E46)</f>
        <v>0</v>
      </c>
      <c r="F47" s="145">
        <f t="shared" si="6"/>
        <v>0</v>
      </c>
      <c r="G47" s="145">
        <f t="shared" si="6"/>
        <v>0</v>
      </c>
      <c r="I47" s="88"/>
      <c r="J47" s="23"/>
    </row>
    <row r="48" spans="1:10" ht="30" customHeight="1" x14ac:dyDescent="0.3">
      <c r="A48" s="17">
        <v>42</v>
      </c>
      <c r="B48" s="41" t="s">
        <v>7</v>
      </c>
      <c r="C48" s="20">
        <f>SUM(C49:C55)</f>
        <v>17225</v>
      </c>
      <c r="D48" s="113"/>
      <c r="E48" s="111"/>
      <c r="F48" s="97"/>
      <c r="G48" s="100">
        <f t="shared" si="2"/>
        <v>0</v>
      </c>
    </row>
    <row r="49" spans="1:11" ht="19.5" customHeight="1" x14ac:dyDescent="0.2">
      <c r="A49" s="11">
        <v>422</v>
      </c>
      <c r="B49" s="15" t="s">
        <v>37</v>
      </c>
      <c r="C49" s="42">
        <f>G49</f>
        <v>0</v>
      </c>
      <c r="E49" s="100"/>
      <c r="F49" s="101"/>
      <c r="G49" s="100">
        <f t="shared" si="2"/>
        <v>0</v>
      </c>
    </row>
    <row r="50" spans="1:11" ht="19.5" customHeight="1" x14ac:dyDescent="0.2">
      <c r="A50" s="14">
        <v>4221</v>
      </c>
      <c r="B50" s="15" t="s">
        <v>64</v>
      </c>
      <c r="C50" s="42">
        <f t="shared" ref="C50:C55" si="7">G50</f>
        <v>9225</v>
      </c>
      <c r="E50" s="100">
        <v>3690</v>
      </c>
      <c r="F50" s="101">
        <v>5535</v>
      </c>
      <c r="G50" s="100">
        <f t="shared" si="2"/>
        <v>9225</v>
      </c>
    </row>
    <row r="51" spans="1:11" ht="19.5" customHeight="1" x14ac:dyDescent="0.2">
      <c r="A51" s="152">
        <v>4222</v>
      </c>
      <c r="B51" s="15"/>
      <c r="C51" s="42">
        <f t="shared" si="7"/>
        <v>4000</v>
      </c>
      <c r="E51" s="100">
        <v>4000</v>
      </c>
      <c r="F51" s="101"/>
      <c r="G51" s="100">
        <f t="shared" si="2"/>
        <v>4000</v>
      </c>
      <c r="K51" s="158"/>
    </row>
    <row r="52" spans="1:11" ht="19.5" customHeight="1" x14ac:dyDescent="0.2">
      <c r="A52" s="86">
        <v>4223</v>
      </c>
      <c r="B52" s="15" t="s">
        <v>62</v>
      </c>
      <c r="C52" s="42">
        <f t="shared" si="7"/>
        <v>0</v>
      </c>
      <c r="D52" s="22"/>
      <c r="E52" s="100"/>
      <c r="F52" s="101"/>
      <c r="G52" s="100">
        <f t="shared" si="2"/>
        <v>0</v>
      </c>
    </row>
    <row r="53" spans="1:11" ht="19.5" customHeight="1" x14ac:dyDescent="0.2">
      <c r="A53" s="86">
        <v>4225</v>
      </c>
      <c r="B53" s="15" t="s">
        <v>70</v>
      </c>
      <c r="C53" s="42">
        <f t="shared" si="7"/>
        <v>1000</v>
      </c>
      <c r="D53" s="22"/>
      <c r="E53" s="100">
        <v>1000</v>
      </c>
      <c r="F53" s="101"/>
      <c r="G53" s="100">
        <f t="shared" si="2"/>
        <v>1000</v>
      </c>
    </row>
    <row r="54" spans="1:11" ht="19.5" customHeight="1" x14ac:dyDescent="0.2">
      <c r="A54" s="14">
        <v>4227</v>
      </c>
      <c r="B54" s="15" t="s">
        <v>9</v>
      </c>
      <c r="C54" s="42">
        <f t="shared" si="7"/>
        <v>2000</v>
      </c>
      <c r="D54" s="22"/>
      <c r="E54" s="100">
        <v>2000</v>
      </c>
      <c r="F54" s="97"/>
      <c r="G54" s="100">
        <f t="shared" si="2"/>
        <v>2000</v>
      </c>
    </row>
    <row r="55" spans="1:11" ht="18.75" customHeight="1" x14ac:dyDescent="0.2">
      <c r="A55" s="14">
        <v>4241</v>
      </c>
      <c r="B55" s="15" t="s">
        <v>63</v>
      </c>
      <c r="C55" s="42">
        <f t="shared" si="7"/>
        <v>1000</v>
      </c>
      <c r="D55" s="87"/>
      <c r="E55" s="98">
        <v>1000</v>
      </c>
      <c r="F55" s="110"/>
      <c r="G55" s="100">
        <f t="shared" si="2"/>
        <v>1000</v>
      </c>
    </row>
    <row r="56" spans="1:11" ht="19.5" customHeight="1" thickBot="1" x14ac:dyDescent="0.35">
      <c r="A56" s="14"/>
      <c r="B56" s="45" t="s">
        <v>12</v>
      </c>
      <c r="C56" s="20">
        <f>C14+C42+C45+C48</f>
        <v>722595</v>
      </c>
      <c r="D56" s="142">
        <f>SUM(D50:D55)</f>
        <v>0</v>
      </c>
      <c r="E56" s="143">
        <f>SUM(E50:E55)</f>
        <v>11690</v>
      </c>
      <c r="F56" s="144">
        <f>SUM(F50:F55)</f>
        <v>5535</v>
      </c>
      <c r="G56" s="114">
        <f>SUM(G48:G55)</f>
        <v>17225</v>
      </c>
    </row>
    <row r="57" spans="1:11" ht="19.5" customHeight="1" x14ac:dyDescent="0.3">
      <c r="A57" s="38"/>
      <c r="B57" s="61"/>
      <c r="C57" s="40"/>
      <c r="D57" s="50"/>
      <c r="E57" s="23"/>
    </row>
    <row r="58" spans="1:11" ht="19.5" customHeight="1" x14ac:dyDescent="0.3">
      <c r="A58" s="38"/>
      <c r="B58" s="39"/>
      <c r="C58" s="40"/>
      <c r="D58" s="44">
        <f>D24+D34+D41+D44+D47+D56</f>
        <v>1019025</v>
      </c>
      <c r="E58" s="9">
        <f>E24+E34+E41+E44+E56</f>
        <v>102840</v>
      </c>
      <c r="F58" s="9">
        <f>F24+F34+F56</f>
        <v>10730</v>
      </c>
      <c r="H58" s="93">
        <f>SUM(D58:G58)-D18</f>
        <v>722595</v>
      </c>
      <c r="I58" s="159" t="s">
        <v>80</v>
      </c>
    </row>
    <row r="59" spans="1:11" ht="13.5" thickBot="1" x14ac:dyDescent="0.25">
      <c r="A59" s="27"/>
      <c r="D59" s="64">
        <f>D58+F70</f>
        <v>1289206</v>
      </c>
      <c r="E59" s="9">
        <f>E58+E70</f>
        <v>238640</v>
      </c>
      <c r="F59" s="9">
        <f>F58+D70</f>
        <v>14500</v>
      </c>
      <c r="H59" s="92">
        <f>D59+E59+F59+C61+G62</f>
        <v>5799460</v>
      </c>
      <c r="I59" s="160" t="s">
        <v>81</v>
      </c>
    </row>
    <row r="60" spans="1:11" ht="15.75" thickBot="1" x14ac:dyDescent="0.35">
      <c r="A60" s="18"/>
      <c r="B60" s="37" t="s">
        <v>69</v>
      </c>
      <c r="C60" s="63">
        <v>5799460</v>
      </c>
      <c r="D60" s="122" t="s">
        <v>66</v>
      </c>
      <c r="E60" s="120" t="s">
        <v>76</v>
      </c>
      <c r="F60" s="121" t="s">
        <v>65</v>
      </c>
      <c r="G60" s="128" t="s">
        <v>73</v>
      </c>
      <c r="H60" s="134" t="s">
        <v>12</v>
      </c>
      <c r="I60" s="132" t="s">
        <v>72</v>
      </c>
      <c r="J60" s="91"/>
    </row>
    <row r="61" spans="1:11" x14ac:dyDescent="0.2">
      <c r="A61" s="3">
        <v>311.32100000000003</v>
      </c>
      <c r="B61" s="19" t="s">
        <v>77</v>
      </c>
      <c r="C61" s="18">
        <v>4116430</v>
      </c>
      <c r="D61" s="115">
        <v>0</v>
      </c>
      <c r="E61" s="118"/>
      <c r="F61" s="119"/>
      <c r="G61" s="129"/>
      <c r="H61" s="150">
        <f>SUM(D61:G61)</f>
        <v>0</v>
      </c>
      <c r="I61" s="97"/>
    </row>
    <row r="62" spans="1:11" x14ac:dyDescent="0.2">
      <c r="A62" s="3">
        <v>311.31200000000001</v>
      </c>
      <c r="B62" s="19" t="s">
        <v>67</v>
      </c>
      <c r="C62" s="18">
        <v>154684</v>
      </c>
      <c r="D62" s="97"/>
      <c r="E62" s="116">
        <v>14000</v>
      </c>
      <c r="F62" s="116"/>
      <c r="G62" s="130">
        <v>140684</v>
      </c>
      <c r="H62" s="133">
        <f t="shared" ref="H62:H70" si="8">SUM(D62:G62)</f>
        <v>154684</v>
      </c>
      <c r="I62" s="97">
        <v>3121</v>
      </c>
      <c r="K62" s="153"/>
    </row>
    <row r="63" spans="1:11" x14ac:dyDescent="0.2">
      <c r="A63" s="5" t="s">
        <v>10</v>
      </c>
      <c r="B63" s="156" t="s">
        <v>79</v>
      </c>
      <c r="C63" s="18">
        <v>324292</v>
      </c>
      <c r="D63" s="97">
        <v>682</v>
      </c>
      <c r="E63" s="116">
        <v>61100</v>
      </c>
      <c r="F63" s="117">
        <v>262510</v>
      </c>
      <c r="G63" s="130"/>
      <c r="H63" s="133">
        <f t="shared" si="8"/>
        <v>324292</v>
      </c>
      <c r="I63" s="97">
        <v>3211</v>
      </c>
      <c r="K63" s="153"/>
    </row>
    <row r="64" spans="1:11" x14ac:dyDescent="0.2">
      <c r="A64" s="162">
        <v>3223</v>
      </c>
      <c r="B64" s="163" t="s">
        <v>83</v>
      </c>
      <c r="C64" s="164">
        <v>410000</v>
      </c>
      <c r="D64" s="97"/>
      <c r="E64" s="116"/>
      <c r="F64" s="117"/>
      <c r="G64" s="130"/>
      <c r="H64" s="133"/>
      <c r="I64" s="97"/>
      <c r="K64" s="153"/>
    </row>
    <row r="65" spans="1:11" x14ac:dyDescent="0.2">
      <c r="A65" s="5">
        <v>3237</v>
      </c>
      <c r="B65" s="19" t="s">
        <v>58</v>
      </c>
      <c r="C65" s="18">
        <v>15951</v>
      </c>
      <c r="D65" s="97">
        <v>1500</v>
      </c>
      <c r="E65" s="116">
        <v>7100</v>
      </c>
      <c r="F65" s="117">
        <v>7351</v>
      </c>
      <c r="G65" s="130"/>
      <c r="H65" s="133">
        <f t="shared" si="8"/>
        <v>15951</v>
      </c>
      <c r="I65" s="97">
        <v>3237</v>
      </c>
      <c r="K65" s="153"/>
    </row>
    <row r="66" spans="1:11" x14ac:dyDescent="0.2">
      <c r="A66" s="5">
        <v>3291.3240999999998</v>
      </c>
      <c r="B66" s="19" t="s">
        <v>59</v>
      </c>
      <c r="C66" s="18">
        <v>8008</v>
      </c>
      <c r="D66" s="97">
        <v>1588</v>
      </c>
      <c r="E66" s="115">
        <v>6100</v>
      </c>
      <c r="F66" s="116">
        <v>320</v>
      </c>
      <c r="G66" s="130"/>
      <c r="H66" s="133">
        <f t="shared" si="8"/>
        <v>8008</v>
      </c>
      <c r="I66" s="97">
        <v>3241</v>
      </c>
      <c r="K66" s="153"/>
    </row>
    <row r="67" spans="1:11" x14ac:dyDescent="0.2">
      <c r="A67" s="29">
        <v>3296</v>
      </c>
      <c r="B67" s="30" t="s">
        <v>61</v>
      </c>
      <c r="C67" s="18">
        <v>0</v>
      </c>
      <c r="D67" s="97"/>
      <c r="E67" s="115"/>
      <c r="F67" s="116"/>
      <c r="G67" s="130"/>
      <c r="H67" s="133">
        <f t="shared" si="8"/>
        <v>0</v>
      </c>
      <c r="I67" s="97">
        <v>3296</v>
      </c>
    </row>
    <row r="68" spans="1:11" ht="12.75" customHeight="1" x14ac:dyDescent="0.2">
      <c r="A68" s="29">
        <v>3722</v>
      </c>
      <c r="B68" s="30" t="s">
        <v>78</v>
      </c>
      <c r="C68" s="18">
        <v>1500</v>
      </c>
      <c r="D68" s="123"/>
      <c r="E68" s="154">
        <v>1500</v>
      </c>
      <c r="F68" s="155"/>
      <c r="G68" s="131"/>
      <c r="H68" s="133">
        <f t="shared" si="8"/>
        <v>1500</v>
      </c>
      <c r="I68" s="97">
        <v>3722</v>
      </c>
      <c r="K68" s="153"/>
    </row>
    <row r="69" spans="1:11" ht="13.5" thickBot="1" x14ac:dyDescent="0.25">
      <c r="A69" s="5" t="s">
        <v>71</v>
      </c>
      <c r="B69" s="1" t="s">
        <v>11</v>
      </c>
      <c r="C69" s="18">
        <v>46000</v>
      </c>
      <c r="D69" s="123"/>
      <c r="E69" s="124">
        <v>46000</v>
      </c>
      <c r="F69" s="125"/>
      <c r="G69" s="131"/>
      <c r="H69" s="148">
        <f t="shared" si="8"/>
        <v>46000</v>
      </c>
      <c r="I69" s="97">
        <v>422.42399999999998</v>
      </c>
    </row>
    <row r="70" spans="1:11" ht="15.75" thickBot="1" x14ac:dyDescent="0.35">
      <c r="A70" s="5"/>
      <c r="B70" s="31" t="s">
        <v>75</v>
      </c>
      <c r="C70" s="32">
        <f>C60-C61-C62-C63-C64-C65-C66-C67-C68-C69</f>
        <v>722595</v>
      </c>
      <c r="D70" s="126">
        <f>SUM(D61:D69)</f>
        <v>3770</v>
      </c>
      <c r="E70" s="151">
        <f>SUM(E61:E69)</f>
        <v>135800</v>
      </c>
      <c r="F70" s="127">
        <f>SUM(F61:F69)</f>
        <v>270181</v>
      </c>
      <c r="G70" s="147">
        <f>SUM(G62:G69)</f>
        <v>140684</v>
      </c>
      <c r="H70" s="149">
        <f t="shared" si="8"/>
        <v>550435</v>
      </c>
      <c r="I70" s="23"/>
    </row>
    <row r="71" spans="1:11" ht="15" x14ac:dyDescent="0.3">
      <c r="A71" s="28"/>
      <c r="B71" s="89"/>
      <c r="C71" s="90"/>
      <c r="D71" s="71"/>
    </row>
    <row r="72" spans="1:11" x14ac:dyDescent="0.2">
      <c r="A72" s="27"/>
      <c r="C72" s="33" t="s">
        <v>14</v>
      </c>
    </row>
    <row r="73" spans="1:11" x14ac:dyDescent="0.2">
      <c r="A73" s="27"/>
      <c r="C73" s="33"/>
    </row>
    <row r="74" spans="1:11" x14ac:dyDescent="0.2">
      <c r="C74" s="33" t="s">
        <v>15</v>
      </c>
    </row>
    <row r="80" spans="1:11" x14ac:dyDescent="0.2">
      <c r="B80" s="9"/>
    </row>
    <row r="81" spans="2:2" x14ac:dyDescent="0.2">
      <c r="B81" s="9"/>
    </row>
  </sheetData>
  <pageMargins left="0.7" right="0.7" top="0.75" bottom="0.75" header="0.3" footer="0.3"/>
  <pageSetup scale="75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topLeftCell="A4" workbookViewId="0">
      <selection activeCell="E26" sqref="E26"/>
    </sheetView>
  </sheetViews>
  <sheetFormatPr defaultRowHeight="12.75" x14ac:dyDescent="0.2"/>
  <cols>
    <col min="1" max="1" width="14.140625" customWidth="1"/>
    <col min="2" max="2" width="35.7109375" customWidth="1"/>
    <col min="3" max="3" width="18.28515625" customWidth="1"/>
    <col min="4" max="4" width="16.5703125" customWidth="1"/>
    <col min="5" max="6" width="13.5703125" customWidth="1"/>
    <col min="7" max="7" width="15.5703125" customWidth="1"/>
    <col min="8" max="9" width="14.85546875" customWidth="1"/>
    <col min="10" max="10" width="14.28515625" customWidth="1"/>
    <col min="13" max="13" width="12.7109375" bestFit="1" customWidth="1"/>
    <col min="15" max="15" width="11.7109375" bestFit="1" customWidth="1"/>
  </cols>
  <sheetData>
    <row r="1" spans="1:10" x14ac:dyDescent="0.2">
      <c r="A1" s="4" t="s">
        <v>100</v>
      </c>
      <c r="C1" s="1"/>
    </row>
    <row r="2" spans="1:10" x14ac:dyDescent="0.2">
      <c r="A2" s="4" t="s">
        <v>101</v>
      </c>
      <c r="C2" s="1"/>
    </row>
    <row r="3" spans="1:10" x14ac:dyDescent="0.2">
      <c r="A3" s="4" t="s">
        <v>99</v>
      </c>
      <c r="C3" s="1"/>
    </row>
    <row r="4" spans="1:10" x14ac:dyDescent="0.2">
      <c r="A4" s="4"/>
      <c r="C4" s="1"/>
    </row>
    <row r="5" spans="1:10" ht="15" x14ac:dyDescent="0.2">
      <c r="B5" s="165"/>
      <c r="C5" s="1"/>
    </row>
    <row r="6" spans="1:10" ht="15" x14ac:dyDescent="0.3">
      <c r="B6" s="25" t="s">
        <v>88</v>
      </c>
      <c r="C6" s="1"/>
    </row>
    <row r="7" spans="1:10" x14ac:dyDescent="0.2">
      <c r="C7" s="1"/>
    </row>
    <row r="8" spans="1:10" x14ac:dyDescent="0.2">
      <c r="A8" s="4" t="s">
        <v>103</v>
      </c>
      <c r="C8" s="1"/>
    </row>
    <row r="9" spans="1:10" x14ac:dyDescent="0.2">
      <c r="A9" s="4" t="s">
        <v>102</v>
      </c>
      <c r="C9" s="1"/>
    </row>
    <row r="10" spans="1:10" x14ac:dyDescent="0.2">
      <c r="A10" s="4"/>
      <c r="C10" s="1"/>
    </row>
    <row r="11" spans="1:10" ht="15" x14ac:dyDescent="0.3">
      <c r="B11" s="25"/>
      <c r="C11" s="1"/>
    </row>
    <row r="12" spans="1:10" x14ac:dyDescent="0.2">
      <c r="C12" s="1"/>
    </row>
    <row r="13" spans="1:10" ht="25.5" x14ac:dyDescent="0.2">
      <c r="A13" s="36" t="s">
        <v>16</v>
      </c>
      <c r="B13" s="34" t="s">
        <v>3</v>
      </c>
      <c r="C13" s="35" t="s">
        <v>1</v>
      </c>
    </row>
    <row r="14" spans="1:10" ht="15" x14ac:dyDescent="0.3">
      <c r="A14" s="48">
        <v>32</v>
      </c>
      <c r="B14" s="49" t="s">
        <v>36</v>
      </c>
      <c r="C14" s="62">
        <f>C15+C25+C35</f>
        <v>380455</v>
      </c>
      <c r="D14" s="112" t="s">
        <v>68</v>
      </c>
      <c r="E14" s="96" t="s">
        <v>94</v>
      </c>
      <c r="F14" s="96" t="s">
        <v>92</v>
      </c>
      <c r="G14" s="96" t="s">
        <v>89</v>
      </c>
      <c r="H14" s="104" t="s">
        <v>46</v>
      </c>
      <c r="I14" s="105" t="s">
        <v>12</v>
      </c>
    </row>
    <row r="15" spans="1:10" ht="29.25" customHeight="1" x14ac:dyDescent="0.3">
      <c r="A15" s="13">
        <v>322</v>
      </c>
      <c r="B15" s="13" t="s">
        <v>0</v>
      </c>
      <c r="C15" s="21">
        <f>SUM(C16:C23)</f>
        <v>58300</v>
      </c>
      <c r="D15" s="94"/>
      <c r="E15" s="98"/>
      <c r="F15" s="98"/>
      <c r="G15" s="98"/>
      <c r="H15" s="7"/>
      <c r="I15" s="99"/>
    </row>
    <row r="16" spans="1:10" ht="29.25" customHeight="1" x14ac:dyDescent="0.2">
      <c r="A16" s="43">
        <v>3221</v>
      </c>
      <c r="B16" s="16" t="s">
        <v>39</v>
      </c>
      <c r="C16" s="42">
        <f>I16</f>
        <v>37300</v>
      </c>
      <c r="D16" s="167">
        <v>34000</v>
      </c>
      <c r="E16" s="100">
        <v>3200</v>
      </c>
      <c r="F16" s="100"/>
      <c r="G16" s="100"/>
      <c r="H16" s="101">
        <v>100</v>
      </c>
      <c r="I16" s="7">
        <f>SUM(D16:H16)</f>
        <v>37300</v>
      </c>
      <c r="J16" s="4"/>
    </row>
    <row r="17" spans="1:12" ht="19.5" customHeight="1" x14ac:dyDescent="0.2">
      <c r="A17" s="43">
        <v>3222</v>
      </c>
      <c r="B17" s="16" t="s">
        <v>40</v>
      </c>
      <c r="C17" s="42">
        <f>I17</f>
        <v>7650</v>
      </c>
      <c r="D17" s="79">
        <v>2500</v>
      </c>
      <c r="E17" s="100">
        <v>350</v>
      </c>
      <c r="F17" s="100"/>
      <c r="G17" s="100">
        <v>4800</v>
      </c>
      <c r="H17" s="102"/>
      <c r="I17" s="7">
        <f t="shared" ref="I17:I23" si="0">SUM(D17:H17)</f>
        <v>7650</v>
      </c>
      <c r="J17" s="4"/>
      <c r="K17" s="22"/>
    </row>
    <row r="18" spans="1:12" ht="29.25" customHeight="1" x14ac:dyDescent="0.2">
      <c r="A18" s="43">
        <v>3223</v>
      </c>
      <c r="B18" s="12" t="s">
        <v>2</v>
      </c>
      <c r="C18" s="7">
        <f>C19+C20</f>
        <v>0</v>
      </c>
      <c r="D18" s="157">
        <f>D19+D20</f>
        <v>410000</v>
      </c>
      <c r="E18" s="100"/>
      <c r="F18" s="100"/>
      <c r="G18" s="100"/>
      <c r="H18" s="97"/>
      <c r="I18" s="7"/>
      <c r="J18" s="161" t="s">
        <v>82</v>
      </c>
    </row>
    <row r="19" spans="1:12" x14ac:dyDescent="0.2">
      <c r="A19" s="6">
        <v>32231</v>
      </c>
      <c r="B19" s="8" t="s">
        <v>23</v>
      </c>
      <c r="C19" s="7"/>
      <c r="D19" s="95">
        <v>52300</v>
      </c>
      <c r="E19" s="103"/>
      <c r="F19" s="103"/>
      <c r="G19" s="103"/>
      <c r="H19" s="97"/>
      <c r="I19" s="7">
        <f t="shared" si="0"/>
        <v>52300</v>
      </c>
    </row>
    <row r="20" spans="1:12" x14ac:dyDescent="0.2">
      <c r="A20" s="6">
        <v>32233</v>
      </c>
      <c r="B20" s="8" t="s">
        <v>24</v>
      </c>
      <c r="C20" s="7"/>
      <c r="D20" s="95">
        <v>357700</v>
      </c>
      <c r="E20" s="103"/>
      <c r="F20" s="103"/>
      <c r="G20" s="103"/>
      <c r="H20" s="97"/>
      <c r="I20" s="7">
        <f t="shared" si="0"/>
        <v>357700</v>
      </c>
    </row>
    <row r="21" spans="1:12" ht="29.25" customHeight="1" x14ac:dyDescent="0.2">
      <c r="A21" s="43">
        <v>3224</v>
      </c>
      <c r="B21" s="51" t="s">
        <v>38</v>
      </c>
      <c r="C21" s="7">
        <f t="shared" ref="C21:C23" si="1">I21</f>
        <v>8300</v>
      </c>
      <c r="D21" s="167">
        <v>7800</v>
      </c>
      <c r="E21" s="103">
        <v>500</v>
      </c>
      <c r="F21" s="103"/>
      <c r="G21" s="103"/>
      <c r="H21" s="97"/>
      <c r="I21" s="7">
        <f t="shared" si="0"/>
        <v>8300</v>
      </c>
    </row>
    <row r="22" spans="1:12" ht="12.75" customHeight="1" x14ac:dyDescent="0.2">
      <c r="A22" s="10">
        <v>3225</v>
      </c>
      <c r="B22" s="8" t="s">
        <v>25</v>
      </c>
      <c r="C22" s="7">
        <f t="shared" si="1"/>
        <v>3150</v>
      </c>
      <c r="D22" s="167">
        <v>3000</v>
      </c>
      <c r="E22" s="100">
        <v>150</v>
      </c>
      <c r="F22" s="100"/>
      <c r="G22" s="100"/>
      <c r="H22" s="2"/>
      <c r="I22" s="7">
        <f t="shared" si="0"/>
        <v>3150</v>
      </c>
    </row>
    <row r="23" spans="1:12" ht="12.75" customHeight="1" x14ac:dyDescent="0.2">
      <c r="A23" s="10">
        <v>3227</v>
      </c>
      <c r="B23" s="8" t="s">
        <v>41</v>
      </c>
      <c r="C23" s="7">
        <f t="shared" si="1"/>
        <v>1900</v>
      </c>
      <c r="D23" s="167">
        <v>1500</v>
      </c>
      <c r="E23" s="103">
        <v>300</v>
      </c>
      <c r="F23" s="103"/>
      <c r="G23" s="103"/>
      <c r="H23" s="2">
        <v>100</v>
      </c>
      <c r="I23" s="7">
        <f t="shared" si="0"/>
        <v>1900</v>
      </c>
    </row>
    <row r="24" spans="1:12" ht="25.5" customHeight="1" x14ac:dyDescent="0.2">
      <c r="A24" s="10"/>
      <c r="B24" s="8"/>
      <c r="C24" s="42"/>
      <c r="D24" s="168">
        <f>D16+D17+D18+D21+D22+D23</f>
        <v>458800</v>
      </c>
      <c r="E24" s="169">
        <f>SUM(E16:E23)</f>
        <v>4500</v>
      </c>
      <c r="F24" s="169">
        <f>SUM(F16:F23)</f>
        <v>0</v>
      </c>
      <c r="G24" s="169">
        <f>SUM(G16:G23)</f>
        <v>4800</v>
      </c>
      <c r="H24" s="170">
        <f>SUM(H16:H23)</f>
        <v>200</v>
      </c>
      <c r="I24" s="172">
        <f>SUM(I16:I23)</f>
        <v>468300</v>
      </c>
    </row>
    <row r="25" spans="1:12" ht="29.25" customHeight="1" x14ac:dyDescent="0.3">
      <c r="A25" s="13">
        <v>323</v>
      </c>
      <c r="B25" s="13" t="s">
        <v>4</v>
      </c>
      <c r="C25" s="20">
        <f>SUM(C26:C33)</f>
        <v>309105</v>
      </c>
      <c r="D25" s="53"/>
      <c r="E25" s="111"/>
      <c r="F25" s="111"/>
      <c r="G25" s="111"/>
      <c r="H25" s="97"/>
      <c r="I25" s="100"/>
    </row>
    <row r="26" spans="1:12" ht="12.75" customHeight="1" x14ac:dyDescent="0.2">
      <c r="A26" s="43">
        <v>3231</v>
      </c>
      <c r="B26" s="16" t="s">
        <v>26</v>
      </c>
      <c r="C26" s="42">
        <f>I26</f>
        <v>70900</v>
      </c>
      <c r="D26" s="167">
        <v>18900</v>
      </c>
      <c r="E26" s="100">
        <v>50500</v>
      </c>
      <c r="F26" s="100"/>
      <c r="G26" s="100"/>
      <c r="H26" s="101">
        <v>1500</v>
      </c>
      <c r="I26" s="100">
        <f>SUM(D26:H26)</f>
        <v>70900</v>
      </c>
      <c r="J26" s="4"/>
      <c r="K26" s="24"/>
    </row>
    <row r="27" spans="1:12" s="4" customFormat="1" ht="12.75" customHeight="1" x14ac:dyDescent="0.2">
      <c r="A27" s="14">
        <v>3232</v>
      </c>
      <c r="B27" s="16" t="s">
        <v>27</v>
      </c>
      <c r="C27" s="42">
        <f t="shared" ref="C27:C33" si="2">I27</f>
        <v>140500</v>
      </c>
      <c r="D27" s="167">
        <v>140000</v>
      </c>
      <c r="E27" s="111">
        <v>500</v>
      </c>
      <c r="F27" s="111"/>
      <c r="G27" s="111"/>
      <c r="H27" s="99"/>
      <c r="I27" s="111">
        <f t="shared" ref="I27:I33" si="3">SUM(D27:H27)</f>
        <v>140500</v>
      </c>
      <c r="J27" s="186">
        <v>130000</v>
      </c>
      <c r="K27" s="4" t="s">
        <v>85</v>
      </c>
    </row>
    <row r="28" spans="1:12" x14ac:dyDescent="0.2">
      <c r="A28" s="14">
        <v>3233</v>
      </c>
      <c r="B28" s="15" t="s">
        <v>28</v>
      </c>
      <c r="C28" s="42">
        <f t="shared" si="2"/>
        <v>4000</v>
      </c>
      <c r="D28" s="79">
        <v>1000</v>
      </c>
      <c r="E28" s="100">
        <v>3000</v>
      </c>
      <c r="F28" s="100"/>
      <c r="G28" s="100"/>
      <c r="H28" s="101"/>
      <c r="I28" s="100">
        <f t="shared" si="3"/>
        <v>4000</v>
      </c>
    </row>
    <row r="29" spans="1:12" x14ac:dyDescent="0.2">
      <c r="A29" s="14">
        <v>3234</v>
      </c>
      <c r="B29" s="15" t="s">
        <v>29</v>
      </c>
      <c r="C29" s="42">
        <f t="shared" si="2"/>
        <v>30000</v>
      </c>
      <c r="D29" s="79">
        <v>30000</v>
      </c>
      <c r="E29" s="107"/>
      <c r="F29" s="107"/>
      <c r="G29" s="107"/>
      <c r="H29" s="106"/>
      <c r="I29" s="100">
        <f t="shared" si="3"/>
        <v>30000</v>
      </c>
      <c r="J29" s="81"/>
      <c r="K29" s="81"/>
      <c r="L29" s="81"/>
    </row>
    <row r="30" spans="1:12" ht="12.75" customHeight="1" x14ac:dyDescent="0.2">
      <c r="A30" s="14">
        <v>3235</v>
      </c>
      <c r="B30" s="15" t="s">
        <v>30</v>
      </c>
      <c r="C30" s="42">
        <f>I30</f>
        <v>20355</v>
      </c>
      <c r="D30" s="79">
        <v>16855</v>
      </c>
      <c r="E30" s="100">
        <v>3500</v>
      </c>
      <c r="F30" s="100"/>
      <c r="G30" s="100"/>
      <c r="H30" s="97"/>
      <c r="I30" s="100">
        <f t="shared" si="3"/>
        <v>20355</v>
      </c>
    </row>
    <row r="31" spans="1:12" ht="12.75" customHeight="1" x14ac:dyDescent="0.2">
      <c r="A31" s="14">
        <v>3236</v>
      </c>
      <c r="B31" s="16" t="s">
        <v>31</v>
      </c>
      <c r="C31" s="42">
        <f t="shared" si="2"/>
        <v>9100</v>
      </c>
      <c r="D31" s="79">
        <v>9000</v>
      </c>
      <c r="E31" s="100"/>
      <c r="F31" s="100"/>
      <c r="G31" s="100"/>
      <c r="H31" s="101">
        <v>100</v>
      </c>
      <c r="I31" s="100">
        <f t="shared" si="3"/>
        <v>9100</v>
      </c>
      <c r="J31" s="22"/>
      <c r="K31" s="84"/>
    </row>
    <row r="32" spans="1:12" x14ac:dyDescent="0.2">
      <c r="A32" s="14">
        <v>3238</v>
      </c>
      <c r="B32" s="15" t="s">
        <v>32</v>
      </c>
      <c r="C32" s="42">
        <f t="shared" si="2"/>
        <v>10100</v>
      </c>
      <c r="D32" s="78">
        <v>10000</v>
      </c>
      <c r="E32" s="100">
        <v>100</v>
      </c>
      <c r="F32" s="100"/>
      <c r="G32" s="100"/>
      <c r="H32" s="101"/>
      <c r="I32" s="100">
        <f t="shared" si="3"/>
        <v>10100</v>
      </c>
      <c r="J32" s="22"/>
    </row>
    <row r="33" spans="1:12" x14ac:dyDescent="0.2">
      <c r="A33" s="14">
        <v>3239</v>
      </c>
      <c r="B33" s="15" t="s">
        <v>33</v>
      </c>
      <c r="C33" s="42">
        <f t="shared" si="2"/>
        <v>24150</v>
      </c>
      <c r="D33" s="78">
        <v>8100</v>
      </c>
      <c r="E33" s="100">
        <v>4000</v>
      </c>
      <c r="F33" s="100">
        <v>6800</v>
      </c>
      <c r="G33" s="100"/>
      <c r="H33" s="108">
        <v>5250</v>
      </c>
      <c r="I33" s="100">
        <f t="shared" si="3"/>
        <v>24150</v>
      </c>
      <c r="J33" s="77"/>
    </row>
    <row r="34" spans="1:12" ht="25.5" customHeight="1" x14ac:dyDescent="0.2">
      <c r="A34" s="14"/>
      <c r="B34" s="15"/>
      <c r="C34" s="42"/>
      <c r="D34" s="168">
        <f t="shared" ref="D34:I34" si="4">SUM(D26:D33)</f>
        <v>233855</v>
      </c>
      <c r="E34" s="171">
        <f t="shared" si="4"/>
        <v>61600</v>
      </c>
      <c r="F34" s="171">
        <f t="shared" si="4"/>
        <v>6800</v>
      </c>
      <c r="G34" s="171">
        <f t="shared" si="4"/>
        <v>0</v>
      </c>
      <c r="H34" s="172">
        <f t="shared" si="4"/>
        <v>6850</v>
      </c>
      <c r="I34" s="172">
        <f t="shared" si="4"/>
        <v>309105</v>
      </c>
    </row>
    <row r="35" spans="1:12" ht="29.25" customHeight="1" x14ac:dyDescent="0.3">
      <c r="A35" s="17">
        <v>329</v>
      </c>
      <c r="B35" s="13" t="s">
        <v>5</v>
      </c>
      <c r="C35" s="20">
        <f>SUM(C36:C40)</f>
        <v>13050</v>
      </c>
      <c r="D35" s="113"/>
      <c r="E35" s="111"/>
      <c r="F35" s="111"/>
      <c r="G35" s="111"/>
      <c r="H35" s="7"/>
      <c r="I35" s="100"/>
    </row>
    <row r="36" spans="1:12" x14ac:dyDescent="0.2">
      <c r="A36" s="14">
        <v>3292</v>
      </c>
      <c r="B36" s="15" t="s">
        <v>18</v>
      </c>
      <c r="C36" s="42">
        <v>0</v>
      </c>
      <c r="D36" s="182">
        <v>9290</v>
      </c>
      <c r="E36" s="100"/>
      <c r="F36" s="100"/>
      <c r="G36" s="100"/>
      <c r="H36" s="109"/>
      <c r="I36" s="100">
        <f>SUM('PLAN 2019'!D36:H36)</f>
        <v>9290</v>
      </c>
      <c r="J36" s="181" t="s">
        <v>90</v>
      </c>
    </row>
    <row r="37" spans="1:12" x14ac:dyDescent="0.2">
      <c r="A37" s="14">
        <v>3293</v>
      </c>
      <c r="B37" s="15" t="s">
        <v>19</v>
      </c>
      <c r="C37" s="42">
        <f t="shared" ref="C37:C40" si="5">I37</f>
        <v>2000</v>
      </c>
      <c r="D37">
        <v>0</v>
      </c>
      <c r="E37" s="100">
        <v>2000</v>
      </c>
      <c r="F37" s="100"/>
      <c r="G37" s="100"/>
      <c r="H37" s="97"/>
      <c r="I37" s="100">
        <f>SUM('PLAN 2019'!D37:H37)</f>
        <v>2000</v>
      </c>
    </row>
    <row r="38" spans="1:12" x14ac:dyDescent="0.2">
      <c r="A38" s="14">
        <v>3294</v>
      </c>
      <c r="B38" s="15" t="s">
        <v>60</v>
      </c>
      <c r="C38" s="42">
        <f t="shared" si="5"/>
        <v>500</v>
      </c>
      <c r="D38">
        <v>250</v>
      </c>
      <c r="E38" s="100">
        <v>250</v>
      </c>
      <c r="F38" s="100"/>
      <c r="G38" s="100"/>
      <c r="H38" s="97"/>
      <c r="I38" s="100">
        <f>SUM('PLAN 2019'!D38:H38)</f>
        <v>500</v>
      </c>
    </row>
    <row r="39" spans="1:12" x14ac:dyDescent="0.2">
      <c r="A39" s="14">
        <v>3295</v>
      </c>
      <c r="B39" s="15" t="s">
        <v>20</v>
      </c>
      <c r="C39" s="42">
        <f t="shared" si="5"/>
        <v>450</v>
      </c>
      <c r="D39" s="79">
        <v>300</v>
      </c>
      <c r="E39" s="111">
        <v>150</v>
      </c>
      <c r="F39" s="111"/>
      <c r="G39" s="111"/>
      <c r="H39" s="97"/>
      <c r="I39" s="100">
        <f>SUM('PLAN 2019'!D39:H39)</f>
        <v>450</v>
      </c>
      <c r="J39" s="4"/>
    </row>
    <row r="40" spans="1:12" ht="12.75" customHeight="1" x14ac:dyDescent="0.2">
      <c r="A40" s="14">
        <v>3299</v>
      </c>
      <c r="B40" s="16" t="s">
        <v>21</v>
      </c>
      <c r="C40" s="42">
        <f t="shared" si="5"/>
        <v>10100</v>
      </c>
      <c r="D40" s="83">
        <v>5500</v>
      </c>
      <c r="E40" s="100">
        <v>3900</v>
      </c>
      <c r="F40" s="100">
        <v>500</v>
      </c>
      <c r="G40" s="100">
        <v>200</v>
      </c>
      <c r="H40" s="2">
        <v>0</v>
      </c>
      <c r="I40" s="100">
        <f>SUM('PLAN 2019'!D40:H40)</f>
        <v>10100</v>
      </c>
      <c r="J40" s="4"/>
    </row>
    <row r="41" spans="1:12" ht="25.5" customHeight="1" x14ac:dyDescent="0.2">
      <c r="A41" s="14"/>
      <c r="B41" s="16"/>
      <c r="C41" s="52"/>
      <c r="D41" s="173">
        <f>SUM(D36:D40)</f>
        <v>15340</v>
      </c>
      <c r="E41" s="174">
        <f>SUM(E36:E40)</f>
        <v>6300</v>
      </c>
      <c r="F41" s="174">
        <f t="shared" ref="F41:H41" si="6">SUM(F36:F40)</f>
        <v>500</v>
      </c>
      <c r="G41" s="174">
        <f t="shared" si="6"/>
        <v>200</v>
      </c>
      <c r="H41" s="174">
        <f t="shared" si="6"/>
        <v>0</v>
      </c>
      <c r="I41" s="174">
        <f>SUM(I35:I40)</f>
        <v>22340</v>
      </c>
    </row>
    <row r="42" spans="1:12" ht="29.25" customHeight="1" x14ac:dyDescent="0.3">
      <c r="A42" s="17">
        <v>343</v>
      </c>
      <c r="B42" s="17" t="s">
        <v>6</v>
      </c>
      <c r="C42" s="20">
        <f>C43</f>
        <v>4000</v>
      </c>
      <c r="D42" s="113"/>
      <c r="E42" s="111"/>
      <c r="F42" s="111"/>
      <c r="G42" s="111"/>
      <c r="H42" s="97"/>
      <c r="I42" s="100">
        <f t="shared" ref="I42" si="7">D42+E42+H42</f>
        <v>0</v>
      </c>
    </row>
    <row r="43" spans="1:12" ht="12.75" customHeight="1" x14ac:dyDescent="0.2">
      <c r="A43" s="11">
        <v>3431</v>
      </c>
      <c r="B43" s="16" t="s">
        <v>22</v>
      </c>
      <c r="C43" s="7">
        <f>I43</f>
        <v>4000</v>
      </c>
      <c r="D43" s="183">
        <v>4000</v>
      </c>
      <c r="E43" s="100"/>
      <c r="F43" s="100"/>
      <c r="G43" s="100"/>
      <c r="H43" s="97"/>
      <c r="I43" s="100">
        <f>SUM(D43:H43)</f>
        <v>4000</v>
      </c>
    </row>
    <row r="44" spans="1:12" ht="25.5" customHeight="1" x14ac:dyDescent="0.2">
      <c r="A44" s="11"/>
      <c r="B44" s="16"/>
      <c r="C44" s="7"/>
      <c r="D44" s="175">
        <f>SUM(D43)</f>
        <v>4000</v>
      </c>
      <c r="E44" s="172">
        <f>SUM(E43)</f>
        <v>0</v>
      </c>
      <c r="F44" s="172">
        <f>SUM(F43)</f>
        <v>0</v>
      </c>
      <c r="G44" s="172"/>
      <c r="H44" s="176">
        <f>SUM(H42:H43)</f>
        <v>0</v>
      </c>
      <c r="I44" s="172">
        <f>SUM(I42:I43)</f>
        <v>4000</v>
      </c>
    </row>
    <row r="45" spans="1:12" ht="39.75" customHeight="1" x14ac:dyDescent="0.3">
      <c r="A45" s="26">
        <v>41</v>
      </c>
      <c r="B45" s="46" t="s">
        <v>34</v>
      </c>
      <c r="C45" s="21">
        <f>C46</f>
        <v>0</v>
      </c>
      <c r="D45" s="113"/>
      <c r="E45" s="100"/>
      <c r="F45" s="100"/>
      <c r="G45" s="100"/>
      <c r="H45" s="97"/>
      <c r="I45" s="100"/>
    </row>
    <row r="46" spans="1:12" ht="12.75" customHeight="1" x14ac:dyDescent="0.2">
      <c r="A46" s="14">
        <v>4126</v>
      </c>
      <c r="B46" s="47" t="s">
        <v>35</v>
      </c>
      <c r="C46" s="7">
        <f>I46</f>
        <v>0</v>
      </c>
      <c r="D46" s="22"/>
      <c r="E46" s="100"/>
      <c r="F46" s="100"/>
      <c r="G46" s="100"/>
      <c r="H46" s="97"/>
      <c r="I46" s="100">
        <f>SUM(D46:H46)</f>
        <v>0</v>
      </c>
      <c r="K46" s="88"/>
    </row>
    <row r="47" spans="1:12" ht="12.75" customHeight="1" x14ac:dyDescent="0.2">
      <c r="A47" s="14"/>
      <c r="B47" s="47"/>
      <c r="C47" s="7"/>
      <c r="D47" s="175">
        <f>SUM(D46)</f>
        <v>0</v>
      </c>
      <c r="E47" s="177">
        <f t="shared" ref="E47:I47" si="8">SUM(E46)</f>
        <v>0</v>
      </c>
      <c r="F47" s="177">
        <f t="shared" si="8"/>
        <v>0</v>
      </c>
      <c r="G47" s="177">
        <f t="shared" si="8"/>
        <v>0</v>
      </c>
      <c r="H47" s="176">
        <f t="shared" si="8"/>
        <v>0</v>
      </c>
      <c r="I47" s="176">
        <f t="shared" si="8"/>
        <v>0</v>
      </c>
      <c r="K47" s="88"/>
      <c r="L47" s="23"/>
    </row>
    <row r="48" spans="1:12" ht="45.75" customHeight="1" x14ac:dyDescent="0.3">
      <c r="A48" s="17">
        <v>42</v>
      </c>
      <c r="B48" s="41" t="s">
        <v>7</v>
      </c>
      <c r="C48" s="20">
        <f>SUM(C49:C55)</f>
        <v>12500</v>
      </c>
      <c r="D48" s="113"/>
      <c r="E48" s="111"/>
      <c r="F48" s="111"/>
      <c r="G48" s="111"/>
      <c r="H48" s="97"/>
      <c r="I48" s="100"/>
    </row>
    <row r="49" spans="1:15" x14ac:dyDescent="0.2">
      <c r="A49" s="11">
        <v>422</v>
      </c>
      <c r="B49" s="15" t="s">
        <v>37</v>
      </c>
      <c r="C49" s="42">
        <f>I49</f>
        <v>0</v>
      </c>
      <c r="E49" s="100"/>
      <c r="F49" s="100"/>
      <c r="G49" s="100"/>
      <c r="H49" s="101"/>
      <c r="I49" s="100">
        <f>SUM(D49:H49)</f>
        <v>0</v>
      </c>
    </row>
    <row r="50" spans="1:15" x14ac:dyDescent="0.2">
      <c r="A50" s="14">
        <v>4221</v>
      </c>
      <c r="B50" s="15" t="s">
        <v>64</v>
      </c>
      <c r="C50" s="42">
        <f t="shared" ref="C50:C55" si="9">I50</f>
        <v>7500</v>
      </c>
      <c r="E50" s="100">
        <v>4000</v>
      </c>
      <c r="F50" s="100"/>
      <c r="G50" s="100"/>
      <c r="H50" s="101">
        <v>3500</v>
      </c>
      <c r="I50" s="100">
        <f t="shared" ref="I50:I55" si="10">SUM(D50:H50)</f>
        <v>7500</v>
      </c>
    </row>
    <row r="51" spans="1:15" x14ac:dyDescent="0.2">
      <c r="A51" s="152">
        <v>4222</v>
      </c>
      <c r="B51" s="15"/>
      <c r="C51" s="42">
        <f t="shared" si="9"/>
        <v>1000</v>
      </c>
      <c r="E51" s="100">
        <v>1000</v>
      </c>
      <c r="F51" s="100"/>
      <c r="G51" s="100"/>
      <c r="H51" s="101"/>
      <c r="I51" s="100">
        <f t="shared" si="10"/>
        <v>1000</v>
      </c>
    </row>
    <row r="52" spans="1:15" x14ac:dyDescent="0.2">
      <c r="A52" s="86">
        <v>4223</v>
      </c>
      <c r="B52" s="15" t="s">
        <v>62</v>
      </c>
      <c r="C52" s="42">
        <f t="shared" si="9"/>
        <v>0</v>
      </c>
      <c r="D52" s="22"/>
      <c r="E52" s="100"/>
      <c r="F52" s="100"/>
      <c r="G52" s="100"/>
      <c r="H52" s="101"/>
      <c r="I52" s="100">
        <f t="shared" si="10"/>
        <v>0</v>
      </c>
    </row>
    <row r="53" spans="1:15" x14ac:dyDescent="0.2">
      <c r="A53" s="86">
        <v>4225</v>
      </c>
      <c r="B53" s="15" t="s">
        <v>70</v>
      </c>
      <c r="C53" s="42">
        <f t="shared" si="9"/>
        <v>1000</v>
      </c>
      <c r="D53" s="22"/>
      <c r="E53" s="100">
        <v>1000</v>
      </c>
      <c r="F53" s="100"/>
      <c r="G53" s="100"/>
      <c r="H53" s="101"/>
      <c r="I53" s="100">
        <f t="shared" si="10"/>
        <v>1000</v>
      </c>
    </row>
    <row r="54" spans="1:15" x14ac:dyDescent="0.2">
      <c r="A54" s="14">
        <v>4227</v>
      </c>
      <c r="B54" s="15" t="s">
        <v>9</v>
      </c>
      <c r="C54" s="42">
        <f t="shared" si="9"/>
        <v>2000</v>
      </c>
      <c r="D54" s="22"/>
      <c r="E54" s="100">
        <v>2000</v>
      </c>
      <c r="F54" s="100"/>
      <c r="G54" s="100"/>
      <c r="H54" s="97"/>
      <c r="I54" s="100">
        <f t="shared" si="10"/>
        <v>2000</v>
      </c>
    </row>
    <row r="55" spans="1:15" x14ac:dyDescent="0.2">
      <c r="A55" s="14">
        <v>4241</v>
      </c>
      <c r="B55" s="15" t="s">
        <v>63</v>
      </c>
      <c r="C55" s="42">
        <f t="shared" si="9"/>
        <v>1000</v>
      </c>
      <c r="D55" s="87"/>
      <c r="E55" s="100">
        <v>1000</v>
      </c>
      <c r="F55" s="98"/>
      <c r="G55" s="98"/>
      <c r="H55" s="110"/>
      <c r="I55" s="100">
        <f t="shared" si="10"/>
        <v>1000</v>
      </c>
      <c r="O55" s="9"/>
    </row>
    <row r="56" spans="1:15" ht="25.5" customHeight="1" thickBot="1" x14ac:dyDescent="0.35">
      <c r="A56" s="14"/>
      <c r="B56" s="45" t="s">
        <v>12</v>
      </c>
      <c r="C56" s="20">
        <f>C14+C42+C45+C48</f>
        <v>396955</v>
      </c>
      <c r="D56" s="142">
        <f>SUM(D49:D55)</f>
        <v>0</v>
      </c>
      <c r="E56" s="178">
        <f>SUM(E49:E55)</f>
        <v>9000</v>
      </c>
      <c r="F56" s="178">
        <f>SUM(F49:F55)</f>
        <v>0</v>
      </c>
      <c r="G56" s="178">
        <f t="shared" ref="G56:H56" si="11">SUM(G49:G55)</f>
        <v>0</v>
      </c>
      <c r="H56" s="178">
        <f t="shared" si="11"/>
        <v>3500</v>
      </c>
      <c r="I56" s="179">
        <f>SUM(I49:I55)</f>
        <v>12500</v>
      </c>
      <c r="J56" s="9"/>
      <c r="O56" s="9"/>
    </row>
    <row r="57" spans="1:15" ht="15" x14ac:dyDescent="0.3">
      <c r="A57" s="38"/>
      <c r="B57" s="61"/>
      <c r="C57" s="40"/>
      <c r="D57" s="50"/>
      <c r="E57" s="23"/>
      <c r="F57" s="23"/>
      <c r="G57" s="23"/>
    </row>
    <row r="58" spans="1:15" ht="15" x14ac:dyDescent="0.3">
      <c r="A58" s="38"/>
      <c r="B58" s="39"/>
      <c r="C58" s="40"/>
      <c r="D58" s="44">
        <f>D24+D34+D41+D44+D47+D56</f>
        <v>711995</v>
      </c>
      <c r="E58" s="9">
        <f>E24+E34+E41+E44+E56</f>
        <v>81400</v>
      </c>
      <c r="F58" s="9">
        <f>F24+F34+F41+F44+F56</f>
        <v>7300</v>
      </c>
      <c r="G58" s="9">
        <f>G24+G34+G41+G44+G56</f>
        <v>5000</v>
      </c>
      <c r="H58" s="9">
        <f>H24+H34+H56</f>
        <v>10550</v>
      </c>
      <c r="J58" s="93">
        <f>SUM(D58:I58)-D18-D36</f>
        <v>396955</v>
      </c>
      <c r="K58" s="159" t="s">
        <v>80</v>
      </c>
      <c r="M58" s="1"/>
    </row>
    <row r="59" spans="1:15" ht="13.5" thickBot="1" x14ac:dyDescent="0.25">
      <c r="A59" s="27"/>
      <c r="C59" s="1"/>
      <c r="D59" s="190">
        <f>D58+H71</f>
        <v>1085279</v>
      </c>
      <c r="E59" s="72">
        <f>E58+E71</f>
        <v>120500</v>
      </c>
      <c r="F59" s="72">
        <f>F58+F71</f>
        <v>29800</v>
      </c>
      <c r="G59" s="72">
        <f>G58+G71</f>
        <v>4626950</v>
      </c>
      <c r="H59" s="72">
        <f>H58+D71</f>
        <v>14850</v>
      </c>
      <c r="J59" s="92">
        <f>SUM(D59:H59)+I71</f>
        <v>6075689</v>
      </c>
      <c r="K59" s="160" t="s">
        <v>81</v>
      </c>
    </row>
    <row r="60" spans="1:15" ht="15.75" thickBot="1" x14ac:dyDescent="0.35">
      <c r="A60" s="18"/>
      <c r="B60" s="37" t="s">
        <v>95</v>
      </c>
      <c r="C60" s="63">
        <v>6075689</v>
      </c>
      <c r="D60" s="122" t="s">
        <v>66</v>
      </c>
      <c r="E60" s="120" t="s">
        <v>76</v>
      </c>
      <c r="F60" s="120" t="s">
        <v>92</v>
      </c>
      <c r="G60" s="120" t="s">
        <v>91</v>
      </c>
      <c r="H60" s="121" t="s">
        <v>65</v>
      </c>
      <c r="I60" s="128" t="s">
        <v>93</v>
      </c>
      <c r="J60" s="134" t="s">
        <v>12</v>
      </c>
      <c r="K60" s="132" t="s">
        <v>72</v>
      </c>
      <c r="L60" s="91"/>
    </row>
    <row r="61" spans="1:15" x14ac:dyDescent="0.2">
      <c r="A61" s="3">
        <v>311.32100000000003</v>
      </c>
      <c r="B61" s="19" t="s">
        <v>77</v>
      </c>
      <c r="C61" s="18">
        <v>4621950</v>
      </c>
      <c r="D61" s="115">
        <v>0</v>
      </c>
      <c r="E61" s="118"/>
      <c r="F61" s="118"/>
      <c r="G61" s="184">
        <v>4621950</v>
      </c>
      <c r="H61" s="119"/>
      <c r="I61" s="129"/>
      <c r="J61" s="185">
        <f>SUM(D61:I61)</f>
        <v>4621950</v>
      </c>
      <c r="K61" s="97"/>
    </row>
    <row r="62" spans="1:15" x14ac:dyDescent="0.2">
      <c r="A62" s="3">
        <v>311.31200000000001</v>
      </c>
      <c r="B62" s="19" t="s">
        <v>67</v>
      </c>
      <c r="C62" s="18">
        <f>J62</f>
        <v>180060</v>
      </c>
      <c r="D62" s="97"/>
      <c r="E62" s="116">
        <v>10000</v>
      </c>
      <c r="F62" s="116"/>
      <c r="G62" s="116"/>
      <c r="H62" s="116"/>
      <c r="I62" s="130">
        <v>170060</v>
      </c>
      <c r="J62" s="133">
        <f t="shared" ref="J62:J71" si="12">SUM(D62:I62)</f>
        <v>180060</v>
      </c>
      <c r="K62" s="97">
        <v>3121</v>
      </c>
    </row>
    <row r="63" spans="1:15" x14ac:dyDescent="0.2">
      <c r="A63" s="5" t="s">
        <v>10</v>
      </c>
      <c r="B63" s="156" t="s">
        <v>79</v>
      </c>
      <c r="C63" s="18">
        <f>J63</f>
        <v>298320</v>
      </c>
      <c r="D63" s="97">
        <v>170</v>
      </c>
      <c r="E63" s="116">
        <v>9000</v>
      </c>
      <c r="F63" s="116"/>
      <c r="G63" s="116"/>
      <c r="H63" s="117">
        <v>261150</v>
      </c>
      <c r="I63" s="130">
        <v>28000</v>
      </c>
      <c r="J63" s="133">
        <f t="shared" si="12"/>
        <v>298320</v>
      </c>
      <c r="K63" s="97">
        <v>3211</v>
      </c>
    </row>
    <row r="64" spans="1:15" x14ac:dyDescent="0.2">
      <c r="A64" s="187">
        <v>3223</v>
      </c>
      <c r="B64" s="188" t="s">
        <v>83</v>
      </c>
      <c r="C64" s="189">
        <v>410000</v>
      </c>
      <c r="D64" s="97"/>
      <c r="E64" s="116"/>
      <c r="F64" s="116"/>
      <c r="G64" s="116"/>
      <c r="H64" s="117"/>
      <c r="I64" s="130"/>
      <c r="J64" s="133"/>
      <c r="K64" s="97"/>
    </row>
    <row r="65" spans="1:11" x14ac:dyDescent="0.2">
      <c r="A65" s="187">
        <v>3292</v>
      </c>
      <c r="B65" s="188" t="s">
        <v>18</v>
      </c>
      <c r="C65" s="189">
        <v>9290</v>
      </c>
      <c r="D65" s="97"/>
      <c r="E65" s="116"/>
      <c r="F65" s="116"/>
      <c r="G65" s="116"/>
      <c r="H65" s="117"/>
      <c r="I65" s="130"/>
      <c r="J65" s="133"/>
      <c r="K65" s="97"/>
    </row>
    <row r="66" spans="1:11" x14ac:dyDescent="0.2">
      <c r="A66" s="5">
        <v>3237</v>
      </c>
      <c r="B66" s="19" t="s">
        <v>58</v>
      </c>
      <c r="C66" s="18">
        <f>J66</f>
        <v>129534</v>
      </c>
      <c r="D66" s="97">
        <v>2800</v>
      </c>
      <c r="E66" s="116">
        <v>15000</v>
      </c>
      <c r="F66" s="116"/>
      <c r="G66" s="116"/>
      <c r="H66" s="117">
        <v>111734</v>
      </c>
      <c r="I66" s="130"/>
      <c r="J66" s="133">
        <f t="shared" si="12"/>
        <v>129534</v>
      </c>
      <c r="K66" s="97">
        <v>3237</v>
      </c>
    </row>
    <row r="67" spans="1:11" x14ac:dyDescent="0.2">
      <c r="A67" s="5">
        <v>3291.3240999999998</v>
      </c>
      <c r="B67" s="19" t="s">
        <v>59</v>
      </c>
      <c r="C67" s="18">
        <f t="shared" ref="C67:C70" si="13">J67</f>
        <v>5980</v>
      </c>
      <c r="D67" s="97">
        <v>1330</v>
      </c>
      <c r="E67" s="115">
        <v>4000</v>
      </c>
      <c r="F67" s="115"/>
      <c r="G67" s="115"/>
      <c r="H67" s="116">
        <v>400</v>
      </c>
      <c r="I67" s="130">
        <v>250</v>
      </c>
      <c r="J67" s="133">
        <f t="shared" si="12"/>
        <v>5980</v>
      </c>
      <c r="K67" s="97">
        <v>3241</v>
      </c>
    </row>
    <row r="68" spans="1:11" x14ac:dyDescent="0.2">
      <c r="A68" s="29">
        <v>3296</v>
      </c>
      <c r="B68" s="30" t="s">
        <v>61</v>
      </c>
      <c r="C68" s="18">
        <f t="shared" si="13"/>
        <v>0</v>
      </c>
      <c r="D68" s="97"/>
      <c r="E68" s="115"/>
      <c r="F68" s="115"/>
      <c r="G68" s="115"/>
      <c r="H68" s="116"/>
      <c r="I68" s="130"/>
      <c r="J68" s="133">
        <f t="shared" si="12"/>
        <v>0</v>
      </c>
      <c r="K68" s="97">
        <v>3296</v>
      </c>
    </row>
    <row r="69" spans="1:11" ht="25.5" x14ac:dyDescent="0.2">
      <c r="A69" s="29">
        <v>3722</v>
      </c>
      <c r="B69" s="30" t="s">
        <v>78</v>
      </c>
      <c r="C69" s="18">
        <f t="shared" si="13"/>
        <v>1100</v>
      </c>
      <c r="D69" s="123"/>
      <c r="E69" s="154">
        <v>1100</v>
      </c>
      <c r="F69" s="154"/>
      <c r="G69" s="154"/>
      <c r="H69" s="155"/>
      <c r="I69" s="131"/>
      <c r="J69" s="133">
        <f t="shared" si="12"/>
        <v>1100</v>
      </c>
      <c r="K69" s="97">
        <v>3722</v>
      </c>
    </row>
    <row r="70" spans="1:11" ht="13.5" thickBot="1" x14ac:dyDescent="0.25">
      <c r="A70" s="5" t="s">
        <v>71</v>
      </c>
      <c r="B70" s="1" t="s">
        <v>11</v>
      </c>
      <c r="C70" s="18">
        <f t="shared" si="13"/>
        <v>22500</v>
      </c>
      <c r="D70" s="123"/>
      <c r="E70" s="124"/>
      <c r="F70" s="124">
        <v>22500</v>
      </c>
      <c r="G70" s="124"/>
      <c r="H70" s="125"/>
      <c r="I70" s="131"/>
      <c r="J70" s="148">
        <f t="shared" si="12"/>
        <v>22500</v>
      </c>
      <c r="K70" s="97">
        <v>422.42399999999998</v>
      </c>
    </row>
    <row r="71" spans="1:11" ht="15.75" thickBot="1" x14ac:dyDescent="0.35">
      <c r="A71" s="5"/>
      <c r="B71" s="31" t="s">
        <v>96</v>
      </c>
      <c r="C71" s="32">
        <f>C60-C61-C62-C63-C64-C66-C67-C68-C69-C70-C65</f>
        <v>396955</v>
      </c>
      <c r="D71" s="126">
        <f>SUM(D61:D70)</f>
        <v>4300</v>
      </c>
      <c r="E71" s="151">
        <f>SUM(E61:E70)</f>
        <v>39100</v>
      </c>
      <c r="F71" s="180">
        <f>SUM(F61:F70)</f>
        <v>22500</v>
      </c>
      <c r="G71" s="180">
        <f>SUM(G61:G70)</f>
        <v>4621950</v>
      </c>
      <c r="H71" s="127">
        <f>SUM(H61:H70)</f>
        <v>373284</v>
      </c>
      <c r="I71" s="147">
        <f>SUM(I62:I70)</f>
        <v>198310</v>
      </c>
      <c r="J71" s="149">
        <f t="shared" si="12"/>
        <v>5259444</v>
      </c>
      <c r="K71" s="23"/>
    </row>
    <row r="72" spans="1:11" ht="15" x14ac:dyDescent="0.3">
      <c r="A72" s="28"/>
      <c r="B72" s="89"/>
      <c r="C72" s="90"/>
      <c r="D72" s="71"/>
    </row>
    <row r="73" spans="1:11" x14ac:dyDescent="0.2">
      <c r="A73" s="27"/>
      <c r="C73" s="33" t="s">
        <v>14</v>
      </c>
    </row>
    <row r="74" spans="1:11" x14ac:dyDescent="0.2">
      <c r="A74" s="27"/>
      <c r="C74" s="33"/>
    </row>
    <row r="75" spans="1:11" x14ac:dyDescent="0.2">
      <c r="C75" s="33" t="s">
        <v>15</v>
      </c>
    </row>
    <row r="76" spans="1:11" x14ac:dyDescent="0.2">
      <c r="C76" s="1"/>
      <c r="I76" s="9"/>
    </row>
    <row r="77" spans="1:11" x14ac:dyDescent="0.2">
      <c r="C77" s="1"/>
    </row>
    <row r="78" spans="1:11" x14ac:dyDescent="0.2">
      <c r="C78" s="1"/>
    </row>
  </sheetData>
  <pageMargins left="0" right="0" top="0" bottom="0" header="0.31496062992125984" footer="0.31496062992125984"/>
  <pageSetup paperSize="9" scale="8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B81C-6B0A-4C14-8DB2-A8E98B6F4D1A}">
  <sheetPr>
    <pageSetUpPr fitToPage="1"/>
  </sheetPr>
  <dimension ref="A1:L113"/>
  <sheetViews>
    <sheetView tabSelected="1" workbookViewId="0">
      <selection activeCell="F44" sqref="F44"/>
    </sheetView>
  </sheetViews>
  <sheetFormatPr defaultRowHeight="12.75" x14ac:dyDescent="0.2"/>
  <cols>
    <col min="1" max="1" width="14.140625" customWidth="1"/>
    <col min="2" max="2" width="40.42578125" customWidth="1"/>
    <col min="3" max="3" width="18.28515625" customWidth="1"/>
    <col min="6" max="6" width="12.7109375" bestFit="1" customWidth="1"/>
    <col min="8" max="8" width="11.7109375" bestFit="1" customWidth="1"/>
    <col min="12" max="12" width="11.7109375" bestFit="1" customWidth="1"/>
  </cols>
  <sheetData>
    <row r="1" spans="1:3" x14ac:dyDescent="0.2">
      <c r="A1" s="4" t="s">
        <v>120</v>
      </c>
      <c r="C1" s="1"/>
    </row>
    <row r="2" spans="1:3" x14ac:dyDescent="0.2">
      <c r="A2" s="4" t="s">
        <v>117</v>
      </c>
      <c r="C2" s="1"/>
    </row>
    <row r="3" spans="1:3" x14ac:dyDescent="0.2">
      <c r="A3" s="4" t="s">
        <v>99</v>
      </c>
      <c r="C3" s="1"/>
    </row>
    <row r="4" spans="1:3" x14ac:dyDescent="0.2">
      <c r="A4" s="4"/>
      <c r="C4" s="1"/>
    </row>
    <row r="5" spans="1:3" ht="15" x14ac:dyDescent="0.2">
      <c r="B5" s="165"/>
      <c r="C5" s="1"/>
    </row>
    <row r="6" spans="1:3" ht="15" x14ac:dyDescent="0.3">
      <c r="B6" s="25" t="s">
        <v>121</v>
      </c>
      <c r="C6" s="1"/>
    </row>
    <row r="7" spans="1:3" x14ac:dyDescent="0.2">
      <c r="C7" s="1"/>
    </row>
    <row r="8" spans="1:3" x14ac:dyDescent="0.2">
      <c r="A8" s="4" t="s">
        <v>122</v>
      </c>
      <c r="C8" s="1"/>
    </row>
    <row r="9" spans="1:3" x14ac:dyDescent="0.2">
      <c r="A9" s="4" t="s">
        <v>123</v>
      </c>
      <c r="C9" s="1"/>
    </row>
    <row r="10" spans="1:3" x14ac:dyDescent="0.2">
      <c r="A10" s="4"/>
      <c r="C10" s="1"/>
    </row>
    <row r="11" spans="1:3" ht="15" x14ac:dyDescent="0.3">
      <c r="B11" s="25"/>
      <c r="C11" s="1"/>
    </row>
    <row r="12" spans="1:3" ht="13.5" thickBot="1" x14ac:dyDescent="0.25">
      <c r="C12" s="1"/>
    </row>
    <row r="13" spans="1:3" ht="25.5" x14ac:dyDescent="0.2">
      <c r="A13" s="204" t="s">
        <v>16</v>
      </c>
      <c r="B13" s="205" t="s">
        <v>3</v>
      </c>
      <c r="C13" s="206" t="s">
        <v>115</v>
      </c>
    </row>
    <row r="14" spans="1:3" ht="15" x14ac:dyDescent="0.3">
      <c r="A14" s="207">
        <v>32</v>
      </c>
      <c r="B14" s="49" t="s">
        <v>36</v>
      </c>
      <c r="C14" s="224">
        <f>SUM(C15+C22+C33)</f>
        <v>81840.009999999995</v>
      </c>
    </row>
    <row r="15" spans="1:3" ht="29.25" customHeight="1" x14ac:dyDescent="0.3">
      <c r="A15" s="208">
        <v>322</v>
      </c>
      <c r="B15" s="13" t="s">
        <v>0</v>
      </c>
      <c r="C15" s="218">
        <f>SUM(C16:C20)</f>
        <v>11672.53</v>
      </c>
    </row>
    <row r="16" spans="1:3" ht="29.25" customHeight="1" x14ac:dyDescent="0.2">
      <c r="A16" s="209">
        <v>3221</v>
      </c>
      <c r="B16" s="16" t="s">
        <v>39</v>
      </c>
      <c r="C16" s="210">
        <v>7349.79</v>
      </c>
    </row>
    <row r="17" spans="1:12" ht="19.5" customHeight="1" x14ac:dyDescent="0.2">
      <c r="A17" s="209">
        <v>3222</v>
      </c>
      <c r="B17" s="16" t="s">
        <v>40</v>
      </c>
      <c r="C17" s="210">
        <v>1492.74</v>
      </c>
      <c r="D17" s="22"/>
    </row>
    <row r="18" spans="1:12" ht="29.25" customHeight="1" x14ac:dyDescent="0.2">
      <c r="A18" s="209">
        <v>3224</v>
      </c>
      <c r="B18" s="51" t="s">
        <v>38</v>
      </c>
      <c r="C18" s="211">
        <v>1400</v>
      </c>
    </row>
    <row r="19" spans="1:12" ht="12.75" customHeight="1" x14ac:dyDescent="0.2">
      <c r="A19" s="212">
        <v>3225</v>
      </c>
      <c r="B19" s="8" t="s">
        <v>25</v>
      </c>
      <c r="C19" s="211">
        <v>1000</v>
      </c>
    </row>
    <row r="20" spans="1:12" ht="12.75" customHeight="1" x14ac:dyDescent="0.2">
      <c r="A20" s="212">
        <v>3227</v>
      </c>
      <c r="B20" s="8" t="s">
        <v>41</v>
      </c>
      <c r="C20" s="211">
        <v>430</v>
      </c>
    </row>
    <row r="21" spans="1:12" ht="25.5" customHeight="1" x14ac:dyDescent="0.2">
      <c r="A21" s="212"/>
      <c r="B21" s="8"/>
      <c r="C21" s="210"/>
      <c r="E21" s="192"/>
    </row>
    <row r="22" spans="1:12" ht="29.25" customHeight="1" x14ac:dyDescent="0.3">
      <c r="A22" s="208">
        <v>323</v>
      </c>
      <c r="B22" s="13" t="s">
        <v>4</v>
      </c>
      <c r="C22" s="213">
        <f>SUM(C23:C31)</f>
        <v>51184.819999999992</v>
      </c>
    </row>
    <row r="23" spans="1:12" ht="12.75" customHeight="1" x14ac:dyDescent="0.2">
      <c r="A23" s="209">
        <v>3231</v>
      </c>
      <c r="B23" s="16" t="s">
        <v>26</v>
      </c>
      <c r="C23" s="210">
        <v>21175</v>
      </c>
      <c r="D23" s="24"/>
    </row>
    <row r="24" spans="1:12" s="4" customFormat="1" ht="12.75" customHeight="1" x14ac:dyDescent="0.2">
      <c r="A24" s="214">
        <v>3232</v>
      </c>
      <c r="B24" s="16" t="s">
        <v>27</v>
      </c>
      <c r="C24" s="210">
        <v>8642.16</v>
      </c>
      <c r="L24"/>
    </row>
    <row r="25" spans="1:12" x14ac:dyDescent="0.2">
      <c r="A25" s="214">
        <v>3233</v>
      </c>
      <c r="B25" s="15" t="s">
        <v>28</v>
      </c>
      <c r="C25" s="210">
        <v>1325</v>
      </c>
      <c r="K25" s="4"/>
    </row>
    <row r="26" spans="1:12" x14ac:dyDescent="0.2">
      <c r="A26" s="214">
        <v>3234</v>
      </c>
      <c r="B26" s="15" t="s">
        <v>29</v>
      </c>
      <c r="C26" s="210">
        <v>5845.36</v>
      </c>
      <c r="D26" s="81"/>
      <c r="E26" s="81"/>
      <c r="K26" s="4"/>
    </row>
    <row r="27" spans="1:12" ht="12.75" customHeight="1" x14ac:dyDescent="0.2">
      <c r="A27" s="214">
        <v>3235</v>
      </c>
      <c r="B27" s="15" t="s">
        <v>30</v>
      </c>
      <c r="C27" s="210">
        <v>3495.92</v>
      </c>
      <c r="K27" s="4"/>
    </row>
    <row r="28" spans="1:12" ht="12.75" customHeight="1" x14ac:dyDescent="0.2">
      <c r="A28" s="214">
        <v>3236</v>
      </c>
      <c r="B28" s="16" t="s">
        <v>31</v>
      </c>
      <c r="C28" s="210">
        <v>3565.38</v>
      </c>
      <c r="D28" s="84"/>
      <c r="K28" s="4"/>
    </row>
    <row r="29" spans="1:12" ht="12.75" customHeight="1" x14ac:dyDescent="0.2">
      <c r="A29" s="214">
        <v>3237</v>
      </c>
      <c r="B29" s="16" t="s">
        <v>106</v>
      </c>
      <c r="C29" s="210">
        <v>2971</v>
      </c>
      <c r="D29" s="84"/>
      <c r="K29" s="4"/>
    </row>
    <row r="30" spans="1:12" x14ac:dyDescent="0.2">
      <c r="A30" s="214">
        <v>3238</v>
      </c>
      <c r="B30" s="15" t="s">
        <v>32</v>
      </c>
      <c r="C30" s="210">
        <v>1650</v>
      </c>
      <c r="K30" s="4"/>
    </row>
    <row r="31" spans="1:12" x14ac:dyDescent="0.2">
      <c r="A31" s="214">
        <v>3239</v>
      </c>
      <c r="B31" s="15" t="s">
        <v>33</v>
      </c>
      <c r="C31" s="210">
        <v>2515</v>
      </c>
      <c r="D31" s="191"/>
      <c r="I31" s="22"/>
      <c r="K31" s="4"/>
    </row>
    <row r="32" spans="1:12" ht="25.5" customHeight="1" x14ac:dyDescent="0.2">
      <c r="A32" s="214"/>
      <c r="B32" s="15"/>
      <c r="C32" s="210"/>
      <c r="E32" s="192"/>
    </row>
    <row r="33" spans="1:8" ht="29.25" customHeight="1" x14ac:dyDescent="0.3">
      <c r="A33" s="215">
        <v>329</v>
      </c>
      <c r="B33" s="13" t="s">
        <v>5</v>
      </c>
      <c r="C33" s="213">
        <f>SUM(C34:C36)</f>
        <v>18982.66</v>
      </c>
    </row>
    <row r="34" spans="1:8" x14ac:dyDescent="0.2">
      <c r="A34" s="214">
        <v>3294</v>
      </c>
      <c r="B34" s="15" t="s">
        <v>60</v>
      </c>
      <c r="C34" s="210">
        <v>100</v>
      </c>
    </row>
    <row r="35" spans="1:8" x14ac:dyDescent="0.2">
      <c r="A35" s="214">
        <v>3295</v>
      </c>
      <c r="B35" s="15" t="s">
        <v>20</v>
      </c>
      <c r="C35" s="210">
        <v>4806</v>
      </c>
    </row>
    <row r="36" spans="1:8" ht="12.75" customHeight="1" x14ac:dyDescent="0.2">
      <c r="A36" s="214">
        <v>3299</v>
      </c>
      <c r="B36" s="16" t="s">
        <v>21</v>
      </c>
      <c r="C36" s="210">
        <v>14076.66</v>
      </c>
      <c r="D36" s="191"/>
    </row>
    <row r="37" spans="1:8" ht="25.5" customHeight="1" x14ac:dyDescent="0.2">
      <c r="A37" s="214"/>
      <c r="B37" s="16"/>
      <c r="C37" s="216"/>
      <c r="E37" s="192"/>
    </row>
    <row r="38" spans="1:8" ht="29.25" customHeight="1" x14ac:dyDescent="0.3">
      <c r="A38" s="215">
        <v>343</v>
      </c>
      <c r="B38" s="17" t="s">
        <v>6</v>
      </c>
      <c r="C38" s="213">
        <f>SUM(C39:C40)</f>
        <v>960</v>
      </c>
    </row>
    <row r="39" spans="1:8" ht="12.75" customHeight="1" x14ac:dyDescent="0.2">
      <c r="A39" s="217">
        <v>3431</v>
      </c>
      <c r="B39" s="16" t="s">
        <v>22</v>
      </c>
      <c r="C39" s="211">
        <v>950</v>
      </c>
    </row>
    <row r="40" spans="1:8" ht="12.75" customHeight="1" x14ac:dyDescent="0.2">
      <c r="A40" s="217">
        <v>3433</v>
      </c>
      <c r="B40" s="16" t="s">
        <v>124</v>
      </c>
      <c r="C40" s="211">
        <v>10</v>
      </c>
    </row>
    <row r="41" spans="1:8" ht="12.75" customHeight="1" x14ac:dyDescent="0.2">
      <c r="A41" s="217"/>
      <c r="B41" s="16"/>
      <c r="C41" s="211"/>
    </row>
    <row r="42" spans="1:8" ht="25.5" customHeight="1" x14ac:dyDescent="0.2">
      <c r="A42" s="217"/>
      <c r="B42" s="16"/>
      <c r="C42" s="211"/>
    </row>
    <row r="43" spans="1:8" ht="45.75" customHeight="1" x14ac:dyDescent="0.3">
      <c r="A43" s="215">
        <v>42</v>
      </c>
      <c r="B43" s="41" t="s">
        <v>7</v>
      </c>
      <c r="C43" s="213">
        <f>SUM(C44+C47)</f>
        <v>5910</v>
      </c>
    </row>
    <row r="44" spans="1:8" x14ac:dyDescent="0.2">
      <c r="A44" s="217">
        <v>422</v>
      </c>
      <c r="B44" s="225" t="s">
        <v>37</v>
      </c>
      <c r="C44" s="220">
        <f>SUM(C45:C46)</f>
        <v>5000</v>
      </c>
    </row>
    <row r="45" spans="1:8" x14ac:dyDescent="0.2">
      <c r="A45" s="214">
        <v>4221</v>
      </c>
      <c r="B45" s="15" t="s">
        <v>64</v>
      </c>
      <c r="C45" s="210">
        <v>3000</v>
      </c>
    </row>
    <row r="46" spans="1:8" x14ac:dyDescent="0.2">
      <c r="A46" s="219">
        <v>4222</v>
      </c>
      <c r="B46" s="15" t="s">
        <v>105</v>
      </c>
      <c r="C46" s="210">
        <v>2000</v>
      </c>
    </row>
    <row r="47" spans="1:8" x14ac:dyDescent="0.2">
      <c r="A47" s="217">
        <v>424</v>
      </c>
      <c r="B47" s="225" t="s">
        <v>63</v>
      </c>
      <c r="C47" s="220">
        <f>SUM(C48)</f>
        <v>910</v>
      </c>
    </row>
    <row r="48" spans="1:8" x14ac:dyDescent="0.2">
      <c r="A48" s="214">
        <v>4241</v>
      </c>
      <c r="B48" s="15" t="s">
        <v>63</v>
      </c>
      <c r="C48" s="210">
        <v>910</v>
      </c>
      <c r="H48" s="9"/>
    </row>
    <row r="49" spans="1:12" x14ac:dyDescent="0.2">
      <c r="A49" s="214"/>
      <c r="B49" s="15"/>
      <c r="C49" s="210"/>
      <c r="H49" s="9"/>
    </row>
    <row r="50" spans="1:12" ht="25.5" customHeight="1" thickBot="1" x14ac:dyDescent="0.35">
      <c r="A50" s="221"/>
      <c r="B50" s="222" t="s">
        <v>12</v>
      </c>
      <c r="C50" s="223">
        <f>SUM(C14+C38+C43)</f>
        <v>88710.01</v>
      </c>
      <c r="H50" s="9"/>
    </row>
    <row r="51" spans="1:12" ht="25.5" customHeight="1" x14ac:dyDescent="0.3">
      <c r="A51" s="38"/>
      <c r="B51" s="61"/>
      <c r="C51" s="40"/>
      <c r="H51" s="9"/>
    </row>
    <row r="52" spans="1:12" ht="15" x14ac:dyDescent="0.3">
      <c r="A52" s="38"/>
      <c r="B52" s="61"/>
      <c r="C52" s="40"/>
    </row>
    <row r="53" spans="1:12" x14ac:dyDescent="0.2">
      <c r="A53" s="27"/>
      <c r="C53" s="33" t="s">
        <v>14</v>
      </c>
    </row>
    <row r="54" spans="1:12" x14ac:dyDescent="0.2">
      <c r="A54" s="27"/>
      <c r="C54" s="33"/>
      <c r="L54" s="9"/>
    </row>
    <row r="55" spans="1:12" x14ac:dyDescent="0.2">
      <c r="C55" s="33" t="s">
        <v>116</v>
      </c>
    </row>
    <row r="56" spans="1:12" x14ac:dyDescent="0.2">
      <c r="C56" s="1"/>
    </row>
    <row r="57" spans="1:12" x14ac:dyDescent="0.2">
      <c r="A57" t="s">
        <v>118</v>
      </c>
      <c r="C57" s="1"/>
    </row>
    <row r="58" spans="1:12" x14ac:dyDescent="0.2">
      <c r="A58" t="s">
        <v>119</v>
      </c>
      <c r="C58" s="1"/>
    </row>
    <row r="59" spans="1:12" x14ac:dyDescent="0.2">
      <c r="A59" s="4" t="s">
        <v>125</v>
      </c>
    </row>
    <row r="65" spans="3:3" x14ac:dyDescent="0.2">
      <c r="C65" s="9"/>
    </row>
    <row r="111" spans="3:3" x14ac:dyDescent="0.2">
      <c r="C111" s="9"/>
    </row>
    <row r="113" spans="3:3" x14ac:dyDescent="0.2">
      <c r="C113" s="9"/>
    </row>
  </sheetData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41C7-2B57-412C-A0F0-1069C17F6CF5}">
  <sheetPr>
    <pageSetUpPr fitToPage="1"/>
  </sheetPr>
  <dimension ref="A1:S144"/>
  <sheetViews>
    <sheetView topLeftCell="A31" workbookViewId="0">
      <selection activeCell="J53" sqref="J53"/>
    </sheetView>
  </sheetViews>
  <sheetFormatPr defaultRowHeight="12.75" x14ac:dyDescent="0.2"/>
  <cols>
    <col min="1" max="1" width="14.140625" customWidth="1"/>
    <col min="2" max="2" width="35.7109375" customWidth="1"/>
    <col min="3" max="3" width="18.28515625" customWidth="1"/>
    <col min="4" max="4" width="16.5703125" customWidth="1"/>
    <col min="5" max="6" width="13.5703125" customWidth="1"/>
    <col min="7" max="7" width="15.5703125" customWidth="1"/>
    <col min="8" max="9" width="14.85546875" customWidth="1"/>
    <col min="10" max="10" width="14.28515625" customWidth="1"/>
    <col min="13" max="13" width="12.7109375" bestFit="1" customWidth="1"/>
    <col min="15" max="15" width="11.7109375" bestFit="1" customWidth="1"/>
    <col min="19" max="19" width="11.7109375" bestFit="1" customWidth="1"/>
  </cols>
  <sheetData>
    <row r="1" spans="1:10" x14ac:dyDescent="0.2">
      <c r="A1" s="4" t="s">
        <v>100</v>
      </c>
      <c r="C1" s="1"/>
    </row>
    <row r="2" spans="1:10" x14ac:dyDescent="0.2">
      <c r="A2" s="4" t="s">
        <v>101</v>
      </c>
      <c r="C2" s="1"/>
    </row>
    <row r="3" spans="1:10" x14ac:dyDescent="0.2">
      <c r="A3" s="4" t="s">
        <v>99</v>
      </c>
      <c r="C3" s="1"/>
    </row>
    <row r="4" spans="1:10" x14ac:dyDescent="0.2">
      <c r="A4" s="4"/>
      <c r="C4" s="1"/>
    </row>
    <row r="5" spans="1:10" ht="15" x14ac:dyDescent="0.2">
      <c r="B5" s="165"/>
      <c r="C5" s="1"/>
    </row>
    <row r="6" spans="1:10" ht="15" x14ac:dyDescent="0.3">
      <c r="B6" s="25" t="s">
        <v>109</v>
      </c>
      <c r="C6" s="1"/>
    </row>
    <row r="7" spans="1:10" x14ac:dyDescent="0.2">
      <c r="C7" s="1"/>
    </row>
    <row r="8" spans="1:10" x14ac:dyDescent="0.2">
      <c r="A8" s="4" t="s">
        <v>110</v>
      </c>
      <c r="C8" s="1"/>
    </row>
    <row r="9" spans="1:10" x14ac:dyDescent="0.2">
      <c r="A9" s="4" t="s">
        <v>111</v>
      </c>
      <c r="C9" s="1"/>
    </row>
    <row r="10" spans="1:10" x14ac:dyDescent="0.2">
      <c r="A10" s="4"/>
      <c r="C10" s="1"/>
    </row>
    <row r="11" spans="1:10" ht="15" x14ac:dyDescent="0.3">
      <c r="B11" s="25"/>
      <c r="C11" s="1"/>
    </row>
    <row r="12" spans="1:10" x14ac:dyDescent="0.2">
      <c r="C12" s="1"/>
    </row>
    <row r="13" spans="1:10" ht="25.5" x14ac:dyDescent="0.2">
      <c r="A13" s="36" t="s">
        <v>16</v>
      </c>
      <c r="B13" s="34" t="s">
        <v>3</v>
      </c>
      <c r="C13" s="35" t="s">
        <v>1</v>
      </c>
    </row>
    <row r="14" spans="1:10" ht="15" x14ac:dyDescent="0.3">
      <c r="A14" s="48">
        <v>32</v>
      </c>
      <c r="B14" s="49" t="s">
        <v>36</v>
      </c>
      <c r="C14" s="62">
        <f>C15+C25+C36</f>
        <v>351551.32</v>
      </c>
      <c r="D14" s="112" t="s">
        <v>112</v>
      </c>
      <c r="E14" s="96" t="s">
        <v>94</v>
      </c>
      <c r="F14" s="96" t="s">
        <v>92</v>
      </c>
      <c r="G14" s="96" t="s">
        <v>104</v>
      </c>
      <c r="H14" s="104" t="s">
        <v>46</v>
      </c>
      <c r="I14" s="105" t="s">
        <v>12</v>
      </c>
    </row>
    <row r="15" spans="1:10" ht="29.25" customHeight="1" x14ac:dyDescent="0.3">
      <c r="A15" s="13">
        <v>322</v>
      </c>
      <c r="B15" s="13" t="s">
        <v>0</v>
      </c>
      <c r="C15" s="21">
        <f>SUM(C16:C23)</f>
        <v>64930</v>
      </c>
      <c r="D15" s="94"/>
      <c r="E15" s="98"/>
      <c r="F15" s="98"/>
      <c r="G15" s="98"/>
      <c r="H15" s="7"/>
      <c r="I15" s="99"/>
    </row>
    <row r="16" spans="1:10" ht="29.25" customHeight="1" x14ac:dyDescent="0.2">
      <c r="A16" s="43">
        <v>3221</v>
      </c>
      <c r="B16" s="16" t="s">
        <v>39</v>
      </c>
      <c r="C16" s="42">
        <f>+I16</f>
        <v>32330</v>
      </c>
      <c r="D16" s="167">
        <f>25000+1200+500</f>
        <v>26700</v>
      </c>
      <c r="E16" s="100">
        <f>4000+500+1100</f>
        <v>5600</v>
      </c>
      <c r="F16" s="100"/>
      <c r="G16" s="100"/>
      <c r="H16" s="101">
        <v>30</v>
      </c>
      <c r="I16" s="7">
        <f>SUM(D16:H16)</f>
        <v>32330</v>
      </c>
      <c r="J16" s="4"/>
    </row>
    <row r="17" spans="1:19" ht="19.5" customHeight="1" x14ac:dyDescent="0.2">
      <c r="A17" s="43">
        <v>3222</v>
      </c>
      <c r="B17" s="16" t="s">
        <v>40</v>
      </c>
      <c r="C17" s="42">
        <f>+I17</f>
        <v>13600</v>
      </c>
      <c r="D17" s="79">
        <v>5000</v>
      </c>
      <c r="E17" s="100">
        <v>2000</v>
      </c>
      <c r="F17" s="100">
        <v>6600</v>
      </c>
      <c r="G17" s="100"/>
      <c r="H17" s="102"/>
      <c r="I17" s="7">
        <f t="shared" ref="I17:I23" si="0">SUM(D17:H17)</f>
        <v>13600</v>
      </c>
      <c r="J17" s="4"/>
      <c r="K17" s="22"/>
    </row>
    <row r="18" spans="1:19" ht="29.25" customHeight="1" x14ac:dyDescent="0.2">
      <c r="A18" s="43">
        <v>3223</v>
      </c>
      <c r="B18" s="12" t="s">
        <v>2</v>
      </c>
      <c r="C18" s="7">
        <f>C19+C20</f>
        <v>0</v>
      </c>
      <c r="D18" s="157">
        <f>342600.86+110609.14</f>
        <v>453210</v>
      </c>
      <c r="E18" s="100"/>
      <c r="F18" s="100"/>
      <c r="G18" s="100"/>
      <c r="H18" s="97"/>
      <c r="I18" s="7"/>
      <c r="J18" s="161" t="s">
        <v>82</v>
      </c>
    </row>
    <row r="19" spans="1:19" x14ac:dyDescent="0.2">
      <c r="A19" s="6">
        <v>32231</v>
      </c>
      <c r="B19" s="8" t="s">
        <v>23</v>
      </c>
      <c r="C19" s="7"/>
      <c r="D19" s="95"/>
      <c r="E19" s="103"/>
      <c r="F19" s="103"/>
      <c r="G19" s="103"/>
      <c r="H19" s="97"/>
      <c r="I19" s="7">
        <f t="shared" si="0"/>
        <v>0</v>
      </c>
    </row>
    <row r="20" spans="1:19" x14ac:dyDescent="0.2">
      <c r="A20" s="6">
        <v>32233</v>
      </c>
      <c r="B20" s="8" t="s">
        <v>24</v>
      </c>
      <c r="C20" s="7"/>
      <c r="D20" s="95"/>
      <c r="E20" s="103"/>
      <c r="F20" s="103"/>
      <c r="G20" s="103"/>
      <c r="H20" s="97"/>
      <c r="I20" s="7">
        <f t="shared" si="0"/>
        <v>0</v>
      </c>
    </row>
    <row r="21" spans="1:19" ht="29.25" customHeight="1" x14ac:dyDescent="0.2">
      <c r="A21" s="43">
        <v>3224</v>
      </c>
      <c r="B21" s="51" t="s">
        <v>38</v>
      </c>
      <c r="C21" s="7">
        <f>I21</f>
        <v>10500</v>
      </c>
      <c r="D21" s="167">
        <v>8000</v>
      </c>
      <c r="E21" s="103">
        <v>1500</v>
      </c>
      <c r="F21" s="103">
        <v>1000</v>
      </c>
      <c r="G21" s="103"/>
      <c r="H21" s="97"/>
      <c r="I21" s="7">
        <f t="shared" si="0"/>
        <v>10500</v>
      </c>
    </row>
    <row r="22" spans="1:19" ht="12.75" customHeight="1" x14ac:dyDescent="0.2">
      <c r="A22" s="10">
        <v>3225</v>
      </c>
      <c r="B22" s="8" t="s">
        <v>25</v>
      </c>
      <c r="C22" s="7">
        <f>+D22+E22+F22+G22+H22</f>
        <v>6500</v>
      </c>
      <c r="D22" s="167">
        <v>5000</v>
      </c>
      <c r="E22" s="100">
        <v>1500</v>
      </c>
      <c r="F22" s="100"/>
      <c r="G22" s="100"/>
      <c r="H22" s="2"/>
      <c r="I22" s="7">
        <f t="shared" si="0"/>
        <v>6500</v>
      </c>
    </row>
    <row r="23" spans="1:19" ht="12.75" customHeight="1" x14ac:dyDescent="0.2">
      <c r="A23" s="10">
        <v>3227</v>
      </c>
      <c r="B23" s="8" t="s">
        <v>41</v>
      </c>
      <c r="C23" s="7">
        <f t="shared" ref="C23" si="1">I23</f>
        <v>2000</v>
      </c>
      <c r="D23" s="167">
        <v>2000</v>
      </c>
      <c r="E23" s="103"/>
      <c r="F23" s="103"/>
      <c r="G23" s="103"/>
      <c r="H23" s="2"/>
      <c r="I23" s="7">
        <f t="shared" si="0"/>
        <v>2000</v>
      </c>
    </row>
    <row r="24" spans="1:19" ht="25.5" customHeight="1" x14ac:dyDescent="0.2">
      <c r="A24" s="10"/>
      <c r="B24" s="8"/>
      <c r="C24" s="42"/>
      <c r="D24" s="168">
        <f>D16+D17+D18+D21+D22+D23</f>
        <v>499910</v>
      </c>
      <c r="E24" s="169">
        <f>SUM(E16:E23)</f>
        <v>10600</v>
      </c>
      <c r="F24" s="169">
        <f>SUM(F16:F23)</f>
        <v>7600</v>
      </c>
      <c r="G24" s="169">
        <f>SUM(G16:G23)</f>
        <v>0</v>
      </c>
      <c r="H24" s="170">
        <f>SUM(H16:H23)</f>
        <v>30</v>
      </c>
      <c r="I24" s="172">
        <f>SUM(I16:I23)</f>
        <v>64930</v>
      </c>
      <c r="L24" s="192"/>
    </row>
    <row r="25" spans="1:19" ht="29.25" customHeight="1" x14ac:dyDescent="0.3">
      <c r="A25" s="13">
        <v>323</v>
      </c>
      <c r="B25" s="13" t="s">
        <v>4</v>
      </c>
      <c r="C25" s="20">
        <f>SUM(C26:C34)</f>
        <v>267321.32</v>
      </c>
      <c r="D25" s="53"/>
      <c r="E25" s="111"/>
      <c r="F25" s="111"/>
      <c r="G25" s="111"/>
      <c r="H25" s="97"/>
      <c r="I25" s="100"/>
    </row>
    <row r="26" spans="1:19" ht="12.75" customHeight="1" x14ac:dyDescent="0.2">
      <c r="A26" s="43">
        <v>3231</v>
      </c>
      <c r="B26" s="16" t="s">
        <v>26</v>
      </c>
      <c r="C26" s="42">
        <f>+I26</f>
        <v>84799.32</v>
      </c>
      <c r="D26" s="167">
        <f>14949.32+6250</f>
        <v>21199.32</v>
      </c>
      <c r="E26" s="100">
        <f>5000+16000+1800+3000</f>
        <v>25800</v>
      </c>
      <c r="F26" s="100">
        <f>35000+2800</f>
        <v>37800</v>
      </c>
      <c r="G26" s="100"/>
      <c r="H26" s="101"/>
      <c r="I26" s="100">
        <f>SUM(D26:H26)</f>
        <v>84799.32</v>
      </c>
      <c r="J26" s="4"/>
      <c r="K26" s="24"/>
    </row>
    <row r="27" spans="1:19" s="4" customFormat="1" ht="12.75" customHeight="1" x14ac:dyDescent="0.2">
      <c r="A27" s="14">
        <v>3232</v>
      </c>
      <c r="B27" s="16" t="s">
        <v>27</v>
      </c>
      <c r="C27" s="42">
        <f t="shared" ref="C27:C34" si="2">+I27</f>
        <v>22000</v>
      </c>
      <c r="D27" s="167">
        <v>20000</v>
      </c>
      <c r="E27" s="111">
        <v>2000</v>
      </c>
      <c r="F27" s="111"/>
      <c r="G27" s="111"/>
      <c r="H27" s="99"/>
      <c r="I27" s="111">
        <f t="shared" ref="I27:I34" si="3">SUM(D27:H27)</f>
        <v>22000</v>
      </c>
      <c r="S27"/>
    </row>
    <row r="28" spans="1:19" x14ac:dyDescent="0.2">
      <c r="A28" s="14">
        <v>3233</v>
      </c>
      <c r="B28" s="15" t="s">
        <v>28</v>
      </c>
      <c r="C28" s="42">
        <f t="shared" si="2"/>
        <v>6000</v>
      </c>
      <c r="D28" s="79">
        <v>1000</v>
      </c>
      <c r="E28" s="100">
        <v>5000</v>
      </c>
      <c r="F28" s="100"/>
      <c r="G28" s="100"/>
      <c r="H28" s="101"/>
      <c r="I28" s="100">
        <f t="shared" si="3"/>
        <v>6000</v>
      </c>
      <c r="J28" s="4"/>
      <c r="R28" s="4"/>
    </row>
    <row r="29" spans="1:19" x14ac:dyDescent="0.2">
      <c r="A29" s="14">
        <v>3234</v>
      </c>
      <c r="B29" s="15" t="s">
        <v>29</v>
      </c>
      <c r="C29" s="42">
        <f t="shared" si="2"/>
        <v>32700</v>
      </c>
      <c r="D29" s="79">
        <v>30000</v>
      </c>
      <c r="E29" s="111">
        <v>1200</v>
      </c>
      <c r="F29" s="107">
        <v>1500</v>
      </c>
      <c r="G29" s="107"/>
      <c r="H29" s="106"/>
      <c r="I29" s="100">
        <f t="shared" si="3"/>
        <v>32700</v>
      </c>
      <c r="J29" s="4"/>
      <c r="K29" s="81"/>
      <c r="L29" s="81"/>
      <c r="R29" s="4"/>
    </row>
    <row r="30" spans="1:19" ht="12.75" customHeight="1" x14ac:dyDescent="0.2">
      <c r="A30" s="14">
        <v>3235</v>
      </c>
      <c r="B30" s="15" t="s">
        <v>30</v>
      </c>
      <c r="C30" s="42">
        <f t="shared" si="2"/>
        <v>30142</v>
      </c>
      <c r="D30" s="79">
        <f>14000+11142</f>
        <v>25142</v>
      </c>
      <c r="E30" s="100">
        <v>5000</v>
      </c>
      <c r="F30" s="100"/>
      <c r="G30" s="100"/>
      <c r="H30" s="97"/>
      <c r="I30" s="100">
        <f t="shared" si="3"/>
        <v>30142</v>
      </c>
      <c r="J30" s="4"/>
      <c r="R30" s="4"/>
    </row>
    <row r="31" spans="1:19" ht="12.75" customHeight="1" x14ac:dyDescent="0.2">
      <c r="A31" s="14">
        <v>3236</v>
      </c>
      <c r="B31" s="16" t="s">
        <v>31</v>
      </c>
      <c r="C31" s="42">
        <f t="shared" si="2"/>
        <v>20700</v>
      </c>
      <c r="D31" s="79">
        <f>1500+19200</f>
        <v>20700</v>
      </c>
      <c r="E31" s="100"/>
      <c r="F31" s="100"/>
      <c r="G31" s="100"/>
      <c r="H31" s="101"/>
      <c r="I31" s="100">
        <f t="shared" si="3"/>
        <v>20700</v>
      </c>
      <c r="J31" s="4"/>
      <c r="K31" s="84"/>
      <c r="R31" s="4"/>
    </row>
    <row r="32" spans="1:19" ht="12.75" customHeight="1" x14ac:dyDescent="0.2">
      <c r="A32" s="14">
        <v>3237</v>
      </c>
      <c r="B32" s="16" t="s">
        <v>106</v>
      </c>
      <c r="C32" s="42">
        <f t="shared" si="2"/>
        <v>23500</v>
      </c>
      <c r="D32" s="79">
        <v>3000</v>
      </c>
      <c r="E32" s="100">
        <f>2000+15000</f>
        <v>17000</v>
      </c>
      <c r="F32" s="100"/>
      <c r="G32" s="100"/>
      <c r="H32" s="101">
        <f>1000+1000+1000+500</f>
        <v>3500</v>
      </c>
      <c r="I32" s="100">
        <f>+D32+E32+F32+G32+H32</f>
        <v>23500</v>
      </c>
      <c r="J32" s="4"/>
      <c r="K32" s="84"/>
      <c r="R32" s="4"/>
    </row>
    <row r="33" spans="1:18" x14ac:dyDescent="0.2">
      <c r="A33" s="14">
        <v>3238</v>
      </c>
      <c r="B33" s="15" t="s">
        <v>32</v>
      </c>
      <c r="C33" s="42">
        <f>+I33</f>
        <v>21080</v>
      </c>
      <c r="D33" s="78">
        <v>9080</v>
      </c>
      <c r="E33" s="100">
        <v>5000</v>
      </c>
      <c r="F33" s="100">
        <v>7000</v>
      </c>
      <c r="G33" s="100"/>
      <c r="H33" s="101"/>
      <c r="I33" s="100">
        <f t="shared" si="3"/>
        <v>21080</v>
      </c>
      <c r="J33" s="4"/>
      <c r="R33" s="4"/>
    </row>
    <row r="34" spans="1:18" x14ac:dyDescent="0.2">
      <c r="A34" s="14">
        <v>3239</v>
      </c>
      <c r="B34" s="15" t="s">
        <v>33</v>
      </c>
      <c r="C34" s="42">
        <f t="shared" si="2"/>
        <v>26400</v>
      </c>
      <c r="D34" s="78">
        <v>2700</v>
      </c>
      <c r="E34" s="100">
        <f>1000+1750</f>
        <v>2750</v>
      </c>
      <c r="F34" s="100">
        <f>5000+2000+10750</f>
        <v>17750</v>
      </c>
      <c r="G34" s="100"/>
      <c r="H34" s="108">
        <f>700+1000+1000+500</f>
        <v>3200</v>
      </c>
      <c r="I34" s="100">
        <f t="shared" si="3"/>
        <v>26400</v>
      </c>
      <c r="J34" s="4"/>
      <c r="K34" s="191"/>
      <c r="P34" s="22"/>
      <c r="R34" s="4"/>
    </row>
    <row r="35" spans="1:18" ht="25.5" customHeight="1" x14ac:dyDescent="0.2">
      <c r="A35" s="14"/>
      <c r="B35" s="15"/>
      <c r="C35" s="42"/>
      <c r="D35" s="168">
        <f t="shared" ref="D35:H35" si="4">SUM(D26:D34)</f>
        <v>132821.32</v>
      </c>
      <c r="E35" s="171">
        <f t="shared" si="4"/>
        <v>63750</v>
      </c>
      <c r="F35" s="171">
        <f t="shared" si="4"/>
        <v>64050</v>
      </c>
      <c r="G35" s="171">
        <f t="shared" si="4"/>
        <v>0</v>
      </c>
      <c r="H35" s="172">
        <f t="shared" si="4"/>
        <v>6700</v>
      </c>
      <c r="I35" s="172">
        <f>SUM(D35:H35)</f>
        <v>267321.32</v>
      </c>
      <c r="J35" s="193">
        <f>SUM(J26:J34)</f>
        <v>0</v>
      </c>
      <c r="L35" s="192"/>
    </row>
    <row r="36" spans="1:18" ht="29.25" customHeight="1" x14ac:dyDescent="0.3">
      <c r="A36" s="17">
        <v>329</v>
      </c>
      <c r="B36" s="13" t="s">
        <v>5</v>
      </c>
      <c r="C36" s="20">
        <f>SUM(C37:C41)</f>
        <v>19300</v>
      </c>
      <c r="D36" s="113"/>
      <c r="E36" s="111"/>
      <c r="F36" s="111"/>
      <c r="G36" s="111"/>
      <c r="H36" s="7"/>
      <c r="I36" s="100"/>
    </row>
    <row r="37" spans="1:18" x14ac:dyDescent="0.2">
      <c r="A37" s="14">
        <v>3292</v>
      </c>
      <c r="B37" s="15" t="s">
        <v>18</v>
      </c>
      <c r="C37" s="42">
        <v>0</v>
      </c>
      <c r="D37" s="182">
        <v>9956</v>
      </c>
      <c r="E37" s="100"/>
      <c r="F37" s="100"/>
      <c r="G37" s="100"/>
      <c r="H37" s="109"/>
      <c r="I37" s="100">
        <f>SUM(D37:H37)</f>
        <v>9956</v>
      </c>
      <c r="J37" s="181" t="s">
        <v>90</v>
      </c>
    </row>
    <row r="38" spans="1:18" x14ac:dyDescent="0.2">
      <c r="A38" s="14">
        <v>3293</v>
      </c>
      <c r="B38" s="15" t="s">
        <v>19</v>
      </c>
      <c r="C38" s="42">
        <f t="shared" ref="C38:C41" si="5">I38</f>
        <v>4000</v>
      </c>
      <c r="E38" s="100">
        <v>4000</v>
      </c>
      <c r="F38" s="100"/>
      <c r="G38" s="100"/>
      <c r="H38" s="97"/>
      <c r="I38" s="100">
        <f t="shared" ref="I38:I41" si="6">SUM(D38:H38)</f>
        <v>4000</v>
      </c>
    </row>
    <row r="39" spans="1:18" x14ac:dyDescent="0.2">
      <c r="A39" s="14">
        <v>3294</v>
      </c>
      <c r="B39" s="15" t="s">
        <v>60</v>
      </c>
      <c r="C39" s="42">
        <f t="shared" si="5"/>
        <v>750</v>
      </c>
      <c r="D39" s="81">
        <v>500</v>
      </c>
      <c r="E39" s="100">
        <v>250</v>
      </c>
      <c r="F39" s="100"/>
      <c r="G39" s="100"/>
      <c r="H39" s="97"/>
      <c r="I39" s="100">
        <f t="shared" si="6"/>
        <v>750</v>
      </c>
    </row>
    <row r="40" spans="1:18" x14ac:dyDescent="0.2">
      <c r="A40" s="14">
        <v>3295</v>
      </c>
      <c r="B40" s="15" t="s">
        <v>20</v>
      </c>
      <c r="C40" s="42">
        <f t="shared" si="5"/>
        <v>250</v>
      </c>
      <c r="D40" s="79">
        <v>250</v>
      </c>
      <c r="E40" s="111"/>
      <c r="F40" s="111"/>
      <c r="G40" s="111"/>
      <c r="H40" s="97"/>
      <c r="I40" s="100">
        <f t="shared" si="6"/>
        <v>250</v>
      </c>
    </row>
    <row r="41" spans="1:18" ht="12.75" customHeight="1" x14ac:dyDescent="0.2">
      <c r="A41" s="14">
        <v>3299</v>
      </c>
      <c r="B41" s="16" t="s">
        <v>21</v>
      </c>
      <c r="C41" s="42">
        <f t="shared" si="5"/>
        <v>14300</v>
      </c>
      <c r="D41" s="83">
        <f>7000+1000</f>
        <v>8000</v>
      </c>
      <c r="E41" s="100">
        <f>1000+2000+1500+1000</f>
        <v>5500</v>
      </c>
      <c r="F41" s="100"/>
      <c r="G41" s="100"/>
      <c r="H41" s="2">
        <f>500+300</f>
        <v>800</v>
      </c>
      <c r="I41" s="100">
        <f t="shared" si="6"/>
        <v>14300</v>
      </c>
      <c r="K41" s="191"/>
    </row>
    <row r="42" spans="1:18" ht="25.5" customHeight="1" x14ac:dyDescent="0.2">
      <c r="A42" s="14"/>
      <c r="B42" s="16"/>
      <c r="C42" s="52"/>
      <c r="D42" s="173">
        <f>SUM(D37:D41)</f>
        <v>18706</v>
      </c>
      <c r="E42" s="174">
        <f>SUM(E37:E41)</f>
        <v>9750</v>
      </c>
      <c r="F42" s="174">
        <f t="shared" ref="F42:H42" si="7">SUM(F37:F41)</f>
        <v>0</v>
      </c>
      <c r="G42" s="174">
        <f t="shared" si="7"/>
        <v>0</v>
      </c>
      <c r="H42" s="174">
        <f t="shared" si="7"/>
        <v>800</v>
      </c>
      <c r="I42" s="174">
        <f>SUM(D42:H42)</f>
        <v>29256</v>
      </c>
      <c r="L42" s="192"/>
    </row>
    <row r="43" spans="1:18" ht="29.25" customHeight="1" x14ac:dyDescent="0.3">
      <c r="A43" s="17">
        <v>343</v>
      </c>
      <c r="B43" s="17" t="s">
        <v>6</v>
      </c>
      <c r="C43" s="20">
        <f>C44</f>
        <v>4500</v>
      </c>
      <c r="D43" s="113"/>
      <c r="E43" s="111"/>
      <c r="F43" s="111"/>
      <c r="G43" s="111"/>
      <c r="H43" s="97"/>
      <c r="I43" s="100">
        <f t="shared" ref="I43" si="8">D43+E43+H43</f>
        <v>0</v>
      </c>
    </row>
    <row r="44" spans="1:18" ht="12.75" customHeight="1" x14ac:dyDescent="0.2">
      <c r="A44" s="11">
        <v>3431</v>
      </c>
      <c r="B44" s="16" t="s">
        <v>22</v>
      </c>
      <c r="C44" s="7">
        <f>+I44</f>
        <v>4500</v>
      </c>
      <c r="D44" s="183">
        <v>3500</v>
      </c>
      <c r="E44" s="100">
        <v>1000</v>
      </c>
      <c r="F44" s="100"/>
      <c r="G44" s="100"/>
      <c r="H44" s="97"/>
      <c r="I44" s="100">
        <f>SUM(D44:H44)</f>
        <v>4500</v>
      </c>
    </row>
    <row r="45" spans="1:18" ht="25.5" customHeight="1" x14ac:dyDescent="0.2">
      <c r="A45" s="11"/>
      <c r="B45" s="16"/>
      <c r="C45" s="7"/>
      <c r="D45" s="175">
        <f>SUM(D44)</f>
        <v>3500</v>
      </c>
      <c r="E45" s="172">
        <f>SUM(E44)</f>
        <v>1000</v>
      </c>
      <c r="F45" s="172">
        <f>SUM(F44)</f>
        <v>0</v>
      </c>
      <c r="G45" s="172"/>
      <c r="H45" s="176">
        <f>SUM(H43:H44)</f>
        <v>0</v>
      </c>
      <c r="I45" s="172">
        <f>SUM(I43:I44)</f>
        <v>4500</v>
      </c>
    </row>
    <row r="46" spans="1:18" ht="39.75" customHeight="1" x14ac:dyDescent="0.3">
      <c r="A46" s="26">
        <v>41</v>
      </c>
      <c r="B46" s="46" t="s">
        <v>34</v>
      </c>
      <c r="C46" s="21">
        <f>C47</f>
        <v>0</v>
      </c>
      <c r="D46" s="113"/>
      <c r="E46" s="100"/>
      <c r="F46" s="100"/>
      <c r="G46" s="100"/>
      <c r="H46" s="97"/>
      <c r="I46" s="100"/>
    </row>
    <row r="47" spans="1:18" ht="12.75" customHeight="1" x14ac:dyDescent="0.2">
      <c r="A47" s="14">
        <v>4126</v>
      </c>
      <c r="B47" s="47" t="s">
        <v>35</v>
      </c>
      <c r="C47" s="7">
        <f>I47</f>
        <v>0</v>
      </c>
      <c r="D47" s="22">
        <v>0</v>
      </c>
      <c r="E47" s="100"/>
      <c r="F47" s="100"/>
      <c r="G47" s="100"/>
      <c r="H47" s="97"/>
      <c r="I47" s="100">
        <f>SUM(D47:H47)</f>
        <v>0</v>
      </c>
      <c r="K47" s="88"/>
    </row>
    <row r="48" spans="1:18" ht="12.75" customHeight="1" x14ac:dyDescent="0.2">
      <c r="A48" s="14"/>
      <c r="B48" s="47"/>
      <c r="C48" s="7"/>
      <c r="D48" s="175">
        <f>SUM(D47)</f>
        <v>0</v>
      </c>
      <c r="E48" s="177">
        <f t="shared" ref="E48:I48" si="9">SUM(E47)</f>
        <v>0</v>
      </c>
      <c r="F48" s="177">
        <f t="shared" si="9"/>
        <v>0</v>
      </c>
      <c r="G48" s="177">
        <f t="shared" si="9"/>
        <v>0</v>
      </c>
      <c r="H48" s="176">
        <f t="shared" si="9"/>
        <v>0</v>
      </c>
      <c r="I48" s="176">
        <f t="shared" si="9"/>
        <v>0</v>
      </c>
      <c r="K48" s="88"/>
      <c r="L48" s="23"/>
    </row>
    <row r="49" spans="1:19" ht="45.75" customHeight="1" x14ac:dyDescent="0.3">
      <c r="A49" s="17">
        <v>42</v>
      </c>
      <c r="B49" s="41" t="s">
        <v>7</v>
      </c>
      <c r="C49" s="20">
        <f>SUM(C50:C56)</f>
        <v>315620</v>
      </c>
      <c r="D49" s="113"/>
      <c r="E49" s="111"/>
      <c r="F49" s="111"/>
      <c r="G49" s="111"/>
      <c r="H49" s="97"/>
      <c r="I49" s="100"/>
    </row>
    <row r="50" spans="1:19" x14ac:dyDescent="0.2">
      <c r="A50" s="11">
        <v>422</v>
      </c>
      <c r="B50" s="15" t="s">
        <v>37</v>
      </c>
      <c r="C50" s="42">
        <f>I50</f>
        <v>0</v>
      </c>
      <c r="E50" s="100"/>
      <c r="F50" s="100"/>
      <c r="G50" s="100"/>
      <c r="H50" s="101"/>
      <c r="I50" s="100">
        <f>SUM(D50:H50)</f>
        <v>0</v>
      </c>
    </row>
    <row r="51" spans="1:19" x14ac:dyDescent="0.2">
      <c r="A51" s="14">
        <v>4221</v>
      </c>
      <c r="B51" s="15" t="s">
        <v>64</v>
      </c>
      <c r="C51" s="42">
        <f>+I51</f>
        <v>143800</v>
      </c>
      <c r="E51" s="100">
        <f>5000+15000+300+3500+120000</f>
        <v>143800</v>
      </c>
      <c r="F51" s="100"/>
      <c r="G51" s="100"/>
      <c r="H51" s="101"/>
      <c r="I51" s="100">
        <f>SUM(D51:H51)</f>
        <v>143800</v>
      </c>
    </row>
    <row r="52" spans="1:19" x14ac:dyDescent="0.2">
      <c r="A52" s="152">
        <v>4222</v>
      </c>
      <c r="B52" s="15" t="s">
        <v>105</v>
      </c>
      <c r="C52" s="42">
        <f t="shared" ref="C52:C55" si="10">+I52</f>
        <v>2500</v>
      </c>
      <c r="E52" s="100">
        <v>2500</v>
      </c>
      <c r="F52" s="100"/>
      <c r="G52" s="100"/>
      <c r="H52" s="101"/>
      <c r="I52" s="100">
        <f t="shared" ref="I52:I56" si="11">SUM(D52:H52)</f>
        <v>2500</v>
      </c>
    </row>
    <row r="53" spans="1:19" x14ac:dyDescent="0.2">
      <c r="A53" s="86">
        <v>4223</v>
      </c>
      <c r="B53" s="15" t="s">
        <v>62</v>
      </c>
      <c r="C53" s="203">
        <f t="shared" si="10"/>
        <v>148820</v>
      </c>
      <c r="D53" s="22">
        <v>146620</v>
      </c>
      <c r="E53" s="100">
        <f>1500+700</f>
        <v>2200</v>
      </c>
      <c r="F53" s="100"/>
      <c r="G53" s="100"/>
      <c r="H53" s="101"/>
      <c r="I53" s="100">
        <f t="shared" si="11"/>
        <v>148820</v>
      </c>
      <c r="J53" s="24" t="s">
        <v>114</v>
      </c>
    </row>
    <row r="54" spans="1:19" x14ac:dyDescent="0.2">
      <c r="A54" s="86">
        <v>4225</v>
      </c>
      <c r="B54" s="15" t="s">
        <v>70</v>
      </c>
      <c r="C54" s="42">
        <f t="shared" si="10"/>
        <v>3000</v>
      </c>
      <c r="D54" s="22"/>
      <c r="E54" s="100">
        <v>3000</v>
      </c>
      <c r="F54" s="100"/>
      <c r="G54" s="100"/>
      <c r="H54" s="101"/>
      <c r="I54" s="100">
        <f t="shared" si="11"/>
        <v>3000</v>
      </c>
    </row>
    <row r="55" spans="1:19" x14ac:dyDescent="0.2">
      <c r="A55" s="14">
        <v>4227</v>
      </c>
      <c r="B55" s="15" t="s">
        <v>9</v>
      </c>
      <c r="C55" s="42">
        <f t="shared" si="10"/>
        <v>9000</v>
      </c>
      <c r="D55" s="22"/>
      <c r="E55" s="100">
        <f>1000+8000</f>
        <v>9000</v>
      </c>
      <c r="F55" s="100"/>
      <c r="G55" s="100"/>
      <c r="H55" s="97"/>
      <c r="I55" s="100">
        <f t="shared" si="11"/>
        <v>9000</v>
      </c>
    </row>
    <row r="56" spans="1:19" ht="13.5" thickBot="1" x14ac:dyDescent="0.25">
      <c r="A56" s="14">
        <v>4241</v>
      </c>
      <c r="B56" s="15" t="s">
        <v>63</v>
      </c>
      <c r="C56" s="42">
        <f>+I56</f>
        <v>8500</v>
      </c>
      <c r="D56" s="87"/>
      <c r="E56" s="195">
        <v>4000</v>
      </c>
      <c r="F56" s="196">
        <f>2000+2500</f>
        <v>4500</v>
      </c>
      <c r="G56" s="196"/>
      <c r="H56" s="197"/>
      <c r="I56" s="195">
        <f t="shared" si="11"/>
        <v>8500</v>
      </c>
      <c r="O56" s="9"/>
    </row>
    <row r="57" spans="1:19" ht="25.5" customHeight="1" thickBot="1" x14ac:dyDescent="0.35">
      <c r="A57" s="14"/>
      <c r="B57" s="45" t="s">
        <v>12</v>
      </c>
      <c r="C57" s="194">
        <f>C14+C43+C46+C49</f>
        <v>671671.32000000007</v>
      </c>
      <c r="D57" s="198">
        <f>SUM(D50:D56)</f>
        <v>146620</v>
      </c>
      <c r="E57" s="199">
        <f>SUM(E50:E56)</f>
        <v>164500</v>
      </c>
      <c r="F57" s="199">
        <f>SUM(F50:F56)</f>
        <v>4500</v>
      </c>
      <c r="G57" s="199">
        <f t="shared" ref="G57:H57" si="12">SUM(G50:G56)</f>
        <v>0</v>
      </c>
      <c r="H57" s="199">
        <f t="shared" si="12"/>
        <v>0</v>
      </c>
      <c r="I57" s="200">
        <f>SUM(I50:I56)</f>
        <v>315620</v>
      </c>
      <c r="J57" s="9"/>
      <c r="O57" s="9"/>
    </row>
    <row r="58" spans="1:19" ht="25.5" customHeight="1" x14ac:dyDescent="0.3">
      <c r="A58" s="38"/>
      <c r="B58" s="61"/>
      <c r="C58" s="40"/>
      <c r="D58" s="201"/>
      <c r="E58" s="202"/>
      <c r="F58" s="202"/>
      <c r="G58" s="202"/>
      <c r="H58" s="202"/>
      <c r="I58" s="193"/>
      <c r="J58" s="9"/>
      <c r="O58" s="9"/>
    </row>
    <row r="59" spans="1:19" ht="15" x14ac:dyDescent="0.3">
      <c r="A59" s="38"/>
      <c r="B59" s="61"/>
      <c r="C59" s="40"/>
      <c r="D59" s="50"/>
      <c r="E59" s="23"/>
      <c r="F59" s="23"/>
      <c r="G59" s="23"/>
    </row>
    <row r="60" spans="1:19" x14ac:dyDescent="0.2">
      <c r="A60" s="27"/>
      <c r="C60" s="33" t="s">
        <v>14</v>
      </c>
    </row>
    <row r="61" spans="1:19" x14ac:dyDescent="0.2">
      <c r="A61" s="27"/>
      <c r="C61" s="33"/>
      <c r="S61" s="9"/>
    </row>
    <row r="62" spans="1:19" x14ac:dyDescent="0.2">
      <c r="C62" s="33" t="s">
        <v>15</v>
      </c>
    </row>
    <row r="63" spans="1:19" x14ac:dyDescent="0.2">
      <c r="C63" s="1"/>
      <c r="I63" s="9"/>
    </row>
    <row r="64" spans="1:19" x14ac:dyDescent="0.2">
      <c r="A64" t="s">
        <v>107</v>
      </c>
      <c r="C64" s="1"/>
    </row>
    <row r="65" spans="1:3" x14ac:dyDescent="0.2">
      <c r="A65" t="s">
        <v>108</v>
      </c>
      <c r="C65" s="1"/>
    </row>
    <row r="66" spans="1:3" x14ac:dyDescent="0.2">
      <c r="A66" t="s">
        <v>113</v>
      </c>
    </row>
    <row r="144" spans="7:7" x14ac:dyDescent="0.2">
      <c r="G144" s="9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2017</vt:lpstr>
      <vt:lpstr>II IZMJENE PLANA'18</vt:lpstr>
      <vt:lpstr>PLAN 2019</vt:lpstr>
      <vt:lpstr>PLAN NABAVE 2025.</vt:lpstr>
      <vt:lpstr>PLAN NABAVE 2022 I IZMJENE </vt:lpstr>
      <vt:lpstr>'2017'!Podrucje_ispisa</vt:lpstr>
      <vt:lpstr>'II IZMJENE PLANA''18'!Podrucje_ispisa</vt:lpstr>
      <vt:lpstr>'PLAN 2019'!Podrucje_ispisa</vt:lpstr>
      <vt:lpstr>'PLAN NABAVE 2022 I IZMJENE '!Podrucje_ispisa</vt:lpstr>
      <vt:lpstr>'PLAN NABAVE 2025.'!Podrucje_ispisa</vt:lpstr>
    </vt:vector>
  </TitlesOfParts>
  <Company>Županija Istarska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Dajana Brumnić</dc:creator>
  <cp:lastModifiedBy>Contabile</cp:lastModifiedBy>
  <cp:lastPrinted>2024-11-20T08:57:12Z</cp:lastPrinted>
  <dcterms:created xsi:type="dcterms:W3CDTF">2004-07-12T11:08:38Z</dcterms:created>
  <dcterms:modified xsi:type="dcterms:W3CDTF">2026-02-25T07:19:41Z</dcterms:modified>
</cp:coreProperties>
</file>